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D:\PEF tari 26\Bagaladi\"/>
    </mc:Choice>
  </mc:AlternateContent>
  <xr:revisionPtr revIDLastSave="0" documentId="13_ncr:1_{584CA1DA-489C-4700-87DB-311DAAC209E3}" xr6:coauthVersionLast="47" xr6:coauthVersionMax="47" xr10:uidLastSave="{00000000-0000-0000-0000-000000000000}"/>
  <bookViews>
    <workbookView xWindow="-108" yWindow="-108" windowWidth="23256" windowHeight="12456" tabRatio="706" xr2:uid="{00000000-000D-0000-FFFF-FFFF00000000}"/>
  </bookViews>
  <sheets>
    <sheet name="IN_Anagrafica" sheetId="56" r:id="rId1"/>
    <sheet name="Foglio1" sheetId="71" state="hidden" r:id="rId2"/>
    <sheet name="Elenco analitico costi 2024" sheetId="24" r:id="rId3"/>
    <sheet name="Elenco analitico costi 2025" sheetId="60" r:id="rId4"/>
    <sheet name="IN_RC_ANT" sheetId="69" state="hidden" r:id="rId5"/>
    <sheet name="IN_RC_CO_INC" sheetId="68" state="hidden" r:id="rId6"/>
    <sheet name="Dettaglio CTS-CTR" sheetId="58" r:id="rId7"/>
    <sheet name="IN_Cespiti" sheetId="26" r:id="rId8"/>
    <sheet name="RC_Costi2024" sheetId="47" state="hidden" r:id="rId9"/>
    <sheet name="RC_Fatt" sheetId="44" state="hidden" r:id="rId10"/>
    <sheet name="IVA_Ind._2024_25" sheetId="48" r:id="rId11"/>
    <sheet name="IN_COexp-RC-T" sheetId="12" r:id="rId12"/>
    <sheet name="R1" sheetId="65" r:id="rId13"/>
    <sheet name="R2" sheetId="66" r:id="rId14"/>
    <sheet name="H" sheetId="67" r:id="rId15"/>
    <sheet name="OUTPUT - DA NON COMPILARE &gt;" sheetId="72" r:id="rId16"/>
    <sheet name="IN_BIL_Com_24" sheetId="53" r:id="rId17"/>
    <sheet name="IN_BIL_Com_25" sheetId="54" r:id="rId18"/>
    <sheet name="Tab comuni" sheetId="57" state="hidden" r:id="rId19"/>
    <sheet name="Tab Gestori" sheetId="70" state="hidden" r:id="rId20"/>
    <sheet name="Tabelle" sheetId="6" state="hidden" r:id="rId21"/>
  </sheets>
  <externalReferences>
    <externalReference r:id="rId22"/>
    <externalReference r:id="rId23"/>
  </externalReferences>
  <definedNames>
    <definedName name="_xlnm._FilterDatabase" localSheetId="18" hidden="1">'Tab comuni'!$C$3:$F$407</definedName>
    <definedName name="_xlnm._FilterDatabase" localSheetId="20" hidden="1">Tabelle!$A$9:$J$9</definedName>
    <definedName name="ACC">#REF!</definedName>
    <definedName name="Acquisto_Servizi">OFFSET(#REF!,1,0,COUNTA(#REF!)-1,43)</definedName>
    <definedName name="AmbitiTariffariElenco">OFFSET(#REF!,1,0,COUNT(#REF!),50)</definedName>
    <definedName name="AS2DocOpenMode" hidden="1">"AS2DocumentEdit"</definedName>
    <definedName name="ATO_tutte">#REF!</definedName>
    <definedName name="attività">#REF!</definedName>
    <definedName name="Bacini_Tariffari_Comuni">OFFSET(#REF!,1,0,COUNTA(#REF!)-1,4)</definedName>
    <definedName name="Bacini_Tariffari_Ricavi">OFFSET(#REF!,0,0,COUNTA(#REF!)-2,13)</definedName>
    <definedName name="BaciniTariffariElenco">OFFSET(#REF!,1,0,COUNTA(#REF!)-1,6)</definedName>
    <definedName name="cap_ds">#REF!</definedName>
    <definedName name="CARC">#REF!</definedName>
    <definedName name="cat_imm_nuovi_inv">#REF!</definedName>
    <definedName name="Cat_Immobilizzazione">#REF!</definedName>
    <definedName name="CategorieCespiti">#REF!</definedName>
    <definedName name="CCD">#REF!</definedName>
    <definedName name="cespiti_proprietari">OFFSET(#REF!,0,0,COUNTA(#REF!)-1,54)</definedName>
    <definedName name="CGG">#REF!</definedName>
    <definedName name="COal">#REF!</definedName>
    <definedName name="Codice_ARERA">#REF!</definedName>
    <definedName name="col_ACC">#REF!</definedName>
    <definedName name="col_CARC">#REF!</definedName>
    <definedName name="col_CCD">#REF!</definedName>
    <definedName name="col_CGG">#REF!</definedName>
    <definedName name="col_COal">#REF!</definedName>
    <definedName name="col_CRD">#REF!</definedName>
    <definedName name="col_CRT">#REF!</definedName>
    <definedName name="col_CSL">#REF!</definedName>
    <definedName name="col_CTR">#REF!</definedName>
    <definedName name="col_CTS">#REF!</definedName>
    <definedName name="ComIntestazione">#REF!</definedName>
    <definedName name="comp" localSheetId="3">'Elenco analitico costi 2025'!$AB$39:$AE$48</definedName>
    <definedName name="comp">'Elenco analitico costi 2024'!$AB$39:$AE$48</definedName>
    <definedName name="component">'Elenco analitico costi 2024'!$G$31</definedName>
    <definedName name="Componente" localSheetId="3">INDEX(comp_costo8[],,MATCH('Elenco analitico costi 2025'!XFD1,'Elenco analitico costi 2025'!Tipo_costo, 0))</definedName>
    <definedName name="Componente" localSheetId="14">INDEX(comp_costo[],,MATCH('Elenco analitico costi 2024'!XFD1,[0]!Tipo_costo, 0))</definedName>
    <definedName name="Componente" localSheetId="13">INDEX(comp_costo[],,MATCH('Elenco analitico costi 2024'!XFD1,[0]!Tipo_costo, 0))</definedName>
    <definedName name="Componente">INDEX(comp_costo[],,MATCH('Elenco analitico costi 2024'!XFD1,Tipo_costo, 0))</definedName>
    <definedName name="Componente_dinamica">INDEX(componenti,,MATCH(#REF!,Comuni, 0))</definedName>
    <definedName name="Componente_dinamica_subentro">INDEX(componenti_subentro,,MATCH(#REF!,comuni_subentro, 0))</definedName>
    <definedName name="componenti">#REF!</definedName>
    <definedName name="componenti_subentro">#REF!</definedName>
    <definedName name="Comuni">#REF!</definedName>
    <definedName name="Comuni_ATO_elenco">OFFSET(#REF!,0,0,COUNTA(#REF!)-1,1)</definedName>
    <definedName name="comuni_subentro">#REF!</definedName>
    <definedName name="Corrispettivi_Proprietari">OFFSET(#REF!,0,0,COUNTA(#REF!)-1,29)</definedName>
    <definedName name="costo_sotteso">#REF!</definedName>
    <definedName name="CRD">#REF!</definedName>
    <definedName name="crono_gestionale">OFFSET(#REF!,1,0,COUNTA(#REF!)-1,28)</definedName>
    <definedName name="crono_investimenti">OFFSET(#REF!,1,0,COUNTA(#REF!)-1,63)</definedName>
    <definedName name="crono_pos">OFFSET(#REF!,1,0,COUNTA(#REF!)-1,COUNTA(#REF!))</definedName>
    <definedName name="CRT">#REF!</definedName>
    <definedName name="CSL">#REF!</definedName>
    <definedName name="CTR">#REF!</definedName>
    <definedName name="CTS">#REF!</definedName>
    <definedName name="DaCancellare">#REF!,#REF!,#REF!,#REF!,#REF!,#REF!,#REF!,#REF!,#REF!,#REF!,#REF!,#REF!,#REF!,#REF!,#REF!,#REF!,#REF!,#REF!,#REF!,#REF!,#REF!,#REF!</definedName>
    <definedName name="Dismissioni">OFFSET(#REF!,1,0,COUNTA(#REF!)-2,32)</definedName>
    <definedName name="elenco">#REF!</definedName>
    <definedName name="Elenco_Cespiti" localSheetId="3">INDEX(Categoria_Cespite[],,IN_Cespiti!XFB1)</definedName>
    <definedName name="Elenco_Cespiti" localSheetId="14">INDEX(Categoria_Cespite[],,IN_Cespiti!XFB1)</definedName>
    <definedName name="Elenco_Cespiti" localSheetId="17">INDEX(Categoria_Cespite[],,IN_Cespiti!XFB1)</definedName>
    <definedName name="Elenco_Cespiti" localSheetId="13">INDEX(Categoria_Cespite[],,IN_Cespiti!XFB1)</definedName>
    <definedName name="Elenco_Cespiti">INDEX(Categoria_Cespite[],,IN_Cespiti!XFB1)</definedName>
    <definedName name="Elenco_Proprietari">OFFSET(#REF!,1,0,COUNTA(#REF!)-1,17)</definedName>
    <definedName name="ElencoCER">INDEX(#REF!,,MATCH(#REF!,TipologiaRifiuto,0))</definedName>
    <definedName name="Filiera">INDEX(#REF!,,MATCH(#REF!,TipologiaImpianto, 0))</definedName>
    <definedName name="finanziamenti">OFFSET(#REF!,1,0,COUNTA(#REF!)-1,COUNTA(#REF!))</definedName>
    <definedName name="Gestioni_Aggregate_Ricavi">OFFSET(#REF!,0,0,COUNTA(#REF!)-1,15)</definedName>
    <definedName name="gestore_incorporato">OFFSET(#REF!,1,0,COUNTA(#REF!)-1,COUNTA(#REF!)+2)</definedName>
    <definedName name="Gestori">Tabelle!$AH$9:$AJ$13</definedName>
    <definedName name="ID_ATO">#REF!</definedName>
    <definedName name="id_cat_ces">#REF!</definedName>
    <definedName name="id_cat_imm">#REF!</definedName>
    <definedName name="idato">#REF!</definedName>
    <definedName name="idgestore">#REF!</definedName>
    <definedName name="ij">#REF!</definedName>
    <definedName name="Immobilizzazioni">#REF!</definedName>
    <definedName name="IMN_ante2017">OFFSET(#REF!,0,0,COUNTA(#REF!)-1,23)</definedName>
    <definedName name="IMN_ante2019">OFFSET(#REF!,1,0,COUNTA(#REF!)-2,23)</definedName>
    <definedName name="IMN_cespiti_ante2017">OFFSET(#REF!,0,0,COUNTA(#REF!)-2,23)</definedName>
    <definedName name="IMN_cespiti_ante2019">OFFSET(#REF!,0,0,COUNTA(#REF!)-2,23)</definedName>
    <definedName name="IMN_PROPRIETARI">OFFSET(#REF!,1,0,COUNTA(#REF!),54)</definedName>
    <definedName name="Info_Soggetti_Aggregati">OFFSET(#REF!,1,0,COUNTA(#REF!),50)</definedName>
    <definedName name="Investimenti_2017">OFFSET(#REF!,1,0,COUNTA(#REF!)-1,50)</definedName>
    <definedName name="Investimenti2019">OFFSET(#REF!,1,0,COUNTA(#REF!)-1,51)</definedName>
    <definedName name="mtx_ACC">#REF!</definedName>
    <definedName name="mtx_CARC">#REF!</definedName>
    <definedName name="mtx_CCD">#REF!</definedName>
    <definedName name="mtx_CGG">#REF!</definedName>
    <definedName name="mtx_COal">#REF!</definedName>
    <definedName name="mtx_CRD">#REF!</definedName>
    <definedName name="mtx_CRT">#REF!</definedName>
    <definedName name="mtx_CSL">#REF!</definedName>
    <definedName name="mtx_CTR">#REF!</definedName>
    <definedName name="mtx_CTS">#REF!</definedName>
    <definedName name="Nuovi_Investimenti">OFFSET(#REF!,1,0,COUNTA(#REF!)-1,29)</definedName>
    <definedName name="pdi_inv">OFFSET(#REF!,0,0,COUNTA(#REF!)-1,59)</definedName>
    <definedName name="Regione">#REF!</definedName>
    <definedName name="rig_ACC">#REF!</definedName>
    <definedName name="rig_CARC">#REF!</definedName>
    <definedName name="rig_CCD">#REF!</definedName>
    <definedName name="rig_CGG">#REF!</definedName>
    <definedName name="rig_COal">#REF!</definedName>
    <definedName name="rig_CRD">#REF!</definedName>
    <definedName name="rig_CRT">#REF!</definedName>
    <definedName name="rig_CSL">#REF!</definedName>
    <definedName name="rig_CTR">#REF!</definedName>
    <definedName name="rig_CTS">#REF!</definedName>
    <definedName name="schema" localSheetId="14">TRIM(MID(Quad,8,99))</definedName>
    <definedName name="schema" localSheetId="13">TRIM(MID(Quad,8,99))</definedName>
    <definedName name="schema">TRIM(MID(Quad,8,99))</definedName>
    <definedName name="Schema_20_23" localSheetId="14">MID(quad_20_23,8,99)</definedName>
    <definedName name="Schema_20_23" localSheetId="13">MID(quad_20_23,8,99)</definedName>
    <definedName name="Schema_20_23">MID(quad_20_23,8,99)</definedName>
    <definedName name="Schema_24_27" localSheetId="14">MID(quad_24_27,8,99)</definedName>
    <definedName name="Schema_24_27" localSheetId="13">MID(quad_24_27,8,99)</definedName>
    <definedName name="Schema_24_27">MID(quad_24_27,8,99)</definedName>
    <definedName name="Schema_28_31" localSheetId="14">MID(quad_28_31,8,99)</definedName>
    <definedName name="Schema_28_31" localSheetId="13">MID(quad_28_31,8,99)</definedName>
    <definedName name="Schema_28_31">MID(quad_28_31,8,99)</definedName>
    <definedName name="Schema_32_35" localSheetId="14">MID(quad_32_35,8,99)</definedName>
    <definedName name="Schema_32_35" localSheetId="13">MID(quad_32_35,8,99)</definedName>
    <definedName name="Schema_32_35">MID(quad_32_35,8,99)</definedName>
    <definedName name="Schema_36_39" localSheetId="14">MID(quad_36_39,8,99)</definedName>
    <definedName name="Schema_36_39" localSheetId="13">MID(quad_36_39,8,99)</definedName>
    <definedName name="Schema_36_39">MID(quad_36_39,8,99)</definedName>
    <definedName name="Schema_40_43" localSheetId="14">MID(quad_40_43,8,99)</definedName>
    <definedName name="Schema_40_43" localSheetId="13">MID(quad_40_43,8,99)</definedName>
    <definedName name="Schema_40_43">MID(quad_40_43,8,99)</definedName>
    <definedName name="Schema_44_47" localSheetId="14">MID(quad_44_47,8,99)</definedName>
    <definedName name="Schema_44_47" localSheetId="13">MID(quad_44_47,8,99)</definedName>
    <definedName name="Schema_44_47">MID(quad_44_47,8,99)</definedName>
    <definedName name="Schema_48_51" localSheetId="14">MID(quad_48_51,8,99)</definedName>
    <definedName name="Schema_48_51" localSheetId="13">MID(quad_48_51,8,99)</definedName>
    <definedName name="Schema_48_51">MID(quad_48_51,8,99)</definedName>
    <definedName name="Servizio_Dettaglio">#REF!</definedName>
    <definedName name="si_no">#REF!</definedName>
    <definedName name="soggetti_aggr">OFFSET(#REF!,0,0,COUNTA(#REF!),4)</definedName>
    <definedName name="Soggetti_Elenco">OFFSET(#REF!,1,0,COUNTA(#REF!),13)</definedName>
    <definedName name="soggetto_j">OFFSET(#REF!,0,0,COUNTA(#REF!),2)</definedName>
    <definedName name="ticsi_t_s">#REF!</definedName>
    <definedName name="ticsi_tipol">#REF!</definedName>
    <definedName name="Tipo">#REF!</definedName>
    <definedName name="tipo_affidamento">#REF!</definedName>
    <definedName name="Tipo_costo" localSheetId="3">'Elenco analitico costi 2025'!$AB$38:$AE$38</definedName>
    <definedName name="Tipo_costo">'Elenco analitico costi 2024'!$AB$38:$AE$38</definedName>
    <definedName name="Tipologia_Proprietario">#REF!</definedName>
    <definedName name="TipologiaImpianto">#REF!</definedName>
    <definedName name="TipologiaRifiuto">#REF!</definedName>
    <definedName name="Vendita_Servizi">OFFSET(#REF!,1,0,COUNTA(#REF!)-1,39)</definedName>
    <definedName name="vu_new">#REF!</definedName>
    <definedName name="wrn.Aging._.and._.Trend._.Analysis." localSheetId="9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60" l="1"/>
  <c r="K9" i="60"/>
  <c r="K20" i="60"/>
  <c r="K19" i="60"/>
  <c r="K18" i="60"/>
  <c r="K17" i="60"/>
  <c r="K16" i="60"/>
  <c r="K15" i="60"/>
  <c r="K14" i="60"/>
  <c r="K13" i="60"/>
  <c r="K12" i="60"/>
  <c r="K11" i="60"/>
  <c r="K10" i="60"/>
  <c r="I34" i="58"/>
  <c r="H34" i="58"/>
  <c r="G34" i="58"/>
  <c r="I30" i="58"/>
  <c r="H30" i="58"/>
  <c r="G30" i="58"/>
  <c r="E34" i="58"/>
  <c r="D34" i="58"/>
  <c r="C34" i="58"/>
  <c r="E30" i="58"/>
  <c r="D30" i="58"/>
  <c r="C30" i="58"/>
  <c r="E27" i="58"/>
  <c r="D27" i="58"/>
  <c r="C27" i="58"/>
  <c r="H225" i="58"/>
  <c r="H224" i="58"/>
  <c r="H223" i="58"/>
  <c r="H222" i="58"/>
  <c r="H221" i="58"/>
  <c r="H220" i="58"/>
  <c r="H219" i="58"/>
  <c r="H218" i="58"/>
  <c r="H217" i="58"/>
  <c r="H216" i="58"/>
  <c r="H215" i="58"/>
  <c r="H214" i="58"/>
  <c r="H213" i="58"/>
  <c r="H212" i="58"/>
  <c r="H211" i="58"/>
  <c r="H210" i="58"/>
  <c r="H209" i="58"/>
  <c r="H208" i="58"/>
  <c r="H207" i="58"/>
  <c r="H206" i="58"/>
  <c r="H205" i="58"/>
  <c r="H204" i="58"/>
  <c r="H203" i="58"/>
  <c r="H202" i="58"/>
  <c r="H201" i="58"/>
  <c r="H200" i="58"/>
  <c r="H199" i="58"/>
  <c r="H198" i="58"/>
  <c r="H197" i="58"/>
  <c r="H196" i="58"/>
  <c r="H195" i="58"/>
  <c r="H194" i="58"/>
  <c r="H193" i="58"/>
  <c r="H192" i="58"/>
  <c r="H191" i="58"/>
  <c r="H190" i="58"/>
  <c r="H189" i="58"/>
  <c r="H188" i="58"/>
  <c r="H187" i="58"/>
  <c r="H186" i="58"/>
  <c r="H185" i="58"/>
  <c r="H184" i="58"/>
  <c r="H183" i="58"/>
  <c r="H182" i="58"/>
  <c r="H181" i="58"/>
  <c r="H180" i="58"/>
  <c r="H179" i="58"/>
  <c r="H178" i="58"/>
  <c r="H177" i="58"/>
  <c r="H176" i="58"/>
  <c r="H175" i="58"/>
  <c r="H174" i="58"/>
  <c r="H173" i="58"/>
  <c r="H172" i="58"/>
  <c r="H171" i="58"/>
  <c r="H170" i="58"/>
  <c r="H169" i="58"/>
  <c r="H168" i="58"/>
  <c r="H167" i="58"/>
  <c r="H166" i="58"/>
  <c r="H165" i="58"/>
  <c r="H164" i="58"/>
  <c r="H163" i="58"/>
  <c r="H162" i="58"/>
  <c r="H161" i="58"/>
  <c r="H160" i="58"/>
  <c r="H159" i="58"/>
  <c r="H158" i="58"/>
  <c r="H157" i="58"/>
  <c r="H156" i="58"/>
  <c r="H155" i="58"/>
  <c r="H154" i="58"/>
  <c r="H153" i="58"/>
  <c r="H152" i="58"/>
  <c r="H151" i="58"/>
  <c r="H150" i="58"/>
  <c r="H149" i="58"/>
  <c r="H148" i="58"/>
  <c r="H147" i="58"/>
  <c r="H146" i="58"/>
  <c r="H145" i="58"/>
  <c r="H144" i="58"/>
  <c r="H143" i="58"/>
  <c r="H142" i="58"/>
  <c r="H141" i="58"/>
  <c r="H140" i="58"/>
  <c r="H139" i="58"/>
  <c r="H138" i="58"/>
  <c r="H137" i="58"/>
  <c r="H136" i="58"/>
  <c r="H135" i="58"/>
  <c r="H134" i="58"/>
  <c r="H133" i="58"/>
  <c r="H132" i="58"/>
  <c r="H131" i="58"/>
  <c r="H130" i="58"/>
  <c r="H129" i="58"/>
  <c r="H128" i="58"/>
  <c r="H127" i="58"/>
  <c r="H126" i="58"/>
  <c r="H125" i="58"/>
  <c r="H124" i="58"/>
  <c r="H123" i="58"/>
  <c r="H122" i="58"/>
  <c r="H121" i="58"/>
  <c r="H120" i="58"/>
  <c r="H119" i="58"/>
  <c r="H118" i="58"/>
  <c r="H117" i="58"/>
  <c r="H116" i="58"/>
  <c r="H115" i="58"/>
  <c r="H114" i="58"/>
  <c r="H113" i="58"/>
  <c r="H112" i="58"/>
  <c r="H111" i="58"/>
  <c r="H110" i="58"/>
  <c r="H109" i="58"/>
  <c r="H108" i="58"/>
  <c r="H107" i="58"/>
  <c r="H106" i="58"/>
  <c r="H105" i="58"/>
  <c r="H104" i="58"/>
  <c r="H103" i="58"/>
  <c r="H102" i="58"/>
  <c r="H101" i="58"/>
  <c r="H100" i="58"/>
  <c r="H99" i="58"/>
  <c r="H98" i="58"/>
  <c r="H97" i="58"/>
  <c r="H96" i="58"/>
  <c r="H95" i="58"/>
  <c r="H94" i="58"/>
  <c r="H93" i="58"/>
  <c r="H92" i="58"/>
  <c r="H91" i="58"/>
  <c r="H90" i="58"/>
  <c r="H89" i="58"/>
  <c r="H88" i="58"/>
  <c r="H87" i="58"/>
  <c r="H86" i="58"/>
  <c r="H85" i="58"/>
  <c r="H84" i="58"/>
  <c r="H83" i="58"/>
  <c r="H82" i="58"/>
  <c r="H81" i="58"/>
  <c r="H80" i="58"/>
  <c r="H79" i="58"/>
  <c r="H78" i="58"/>
  <c r="H77" i="58"/>
  <c r="H76" i="58"/>
  <c r="H75" i="58"/>
  <c r="H74" i="58"/>
  <c r="H73" i="58"/>
  <c r="H72" i="58"/>
  <c r="H71" i="58"/>
  <c r="H70" i="58"/>
  <c r="H69" i="58"/>
  <c r="H68" i="58"/>
  <c r="H67" i="58"/>
  <c r="H66" i="58"/>
  <c r="H65" i="58"/>
  <c r="H64" i="58"/>
  <c r="H63" i="58"/>
  <c r="H62" i="58"/>
  <c r="H61" i="58"/>
  <c r="H60" i="58"/>
  <c r="H59" i="58"/>
  <c r="H58" i="58"/>
  <c r="H57" i="58"/>
  <c r="H56" i="58"/>
  <c r="H55" i="58"/>
  <c r="H54" i="58"/>
  <c r="H53" i="58"/>
  <c r="H52" i="58"/>
  <c r="H51" i="58"/>
  <c r="H50" i="58"/>
  <c r="H49" i="58"/>
  <c r="H48" i="58"/>
  <c r="H47" i="58"/>
  <c r="H46" i="58"/>
  <c r="H45" i="58"/>
  <c r="H44" i="58"/>
  <c r="H43" i="58"/>
  <c r="H42" i="58"/>
  <c r="H41" i="58"/>
  <c r="C29" i="58"/>
  <c r="D33" i="58"/>
  <c r="C33" i="58"/>
  <c r="R21" i="58"/>
  <c r="Q21" i="58"/>
  <c r="P21" i="58"/>
  <c r="O21" i="58"/>
  <c r="N21" i="58"/>
  <c r="M21" i="58"/>
  <c r="L21" i="58"/>
  <c r="K21" i="58"/>
  <c r="R14" i="58"/>
  <c r="Q14" i="58"/>
  <c r="P14" i="58"/>
  <c r="O14" i="58"/>
  <c r="N14" i="58"/>
  <c r="M14" i="58"/>
  <c r="L14" i="58"/>
  <c r="K14" i="58"/>
  <c r="F14" i="58"/>
  <c r="E14" i="58"/>
  <c r="D14" i="58"/>
  <c r="C14" i="58"/>
  <c r="R7" i="58"/>
  <c r="Q7" i="58"/>
  <c r="P7" i="58"/>
  <c r="O7" i="58"/>
  <c r="N7" i="58"/>
  <c r="M7" i="58"/>
  <c r="L7" i="58"/>
  <c r="K7" i="58"/>
  <c r="J7" i="58"/>
  <c r="J8" i="58" s="1"/>
  <c r="J10" i="58" s="1"/>
  <c r="R11" i="58" s="1"/>
  <c r="I7" i="58"/>
  <c r="I8" i="58" s="1"/>
  <c r="I10" i="58" s="1"/>
  <c r="Q11" i="58" s="1"/>
  <c r="F7" i="58"/>
  <c r="F8" i="58" s="1"/>
  <c r="F10" i="58" s="1"/>
  <c r="N11" i="58" s="1"/>
  <c r="E7" i="58"/>
  <c r="E8" i="58" s="1"/>
  <c r="E10" i="58" s="1"/>
  <c r="M11" i="58" s="1"/>
  <c r="D7" i="58"/>
  <c r="H7" i="58" s="1"/>
  <c r="C7" i="58"/>
  <c r="C15" i="58" s="1"/>
  <c r="C17" i="58" s="1"/>
  <c r="K18" i="58" s="1"/>
  <c r="Q5" i="58"/>
  <c r="R5" i="58" s="1"/>
  <c r="P5" i="58"/>
  <c r="L5" i="58"/>
  <c r="M5" i="58" s="1"/>
  <c r="N5" i="58" s="1"/>
  <c r="I5" i="58"/>
  <c r="J5" i="58" s="1"/>
  <c r="H5" i="58"/>
  <c r="D5" i="58"/>
  <c r="E5" i="58" s="1"/>
  <c r="F5" i="58" s="1"/>
  <c r="I27" i="65"/>
  <c r="I24" i="65"/>
  <c r="H8" i="58" l="1"/>
  <c r="H10" i="58" s="1"/>
  <c r="P11" i="58" s="1"/>
  <c r="H15" i="58"/>
  <c r="H17" i="58" s="1"/>
  <c r="P18" i="58" s="1"/>
  <c r="H14" i="58"/>
  <c r="E33" i="58"/>
  <c r="D15" i="58"/>
  <c r="D17" i="58" s="1"/>
  <c r="L18" i="58" s="1"/>
  <c r="E29" i="58"/>
  <c r="C8" i="58"/>
  <c r="C10" i="58" s="1"/>
  <c r="K11" i="58" s="1"/>
  <c r="K22" i="58" s="1"/>
  <c r="G7" i="58"/>
  <c r="D29" i="58"/>
  <c r="G27" i="58"/>
  <c r="C32" i="58"/>
  <c r="C35" i="58" s="1"/>
  <c r="E15" i="58"/>
  <c r="E17" i="58" s="1"/>
  <c r="M18" i="58" s="1"/>
  <c r="M22" i="58" s="1"/>
  <c r="H27" i="58"/>
  <c r="D32" i="58"/>
  <c r="D35" i="58" s="1"/>
  <c r="D8" i="58"/>
  <c r="D10" i="58" s="1"/>
  <c r="L11" i="58" s="1"/>
  <c r="L22" i="58" s="1"/>
  <c r="F15" i="58"/>
  <c r="F17" i="58" s="1"/>
  <c r="N18" i="58" s="1"/>
  <c r="N22" i="58" s="1"/>
  <c r="I27" i="58"/>
  <c r="E32" i="58"/>
  <c r="I14" i="58"/>
  <c r="J14" i="58"/>
  <c r="C28" i="58"/>
  <c r="C31" i="58" s="1"/>
  <c r="I15" i="58"/>
  <c r="I17" i="58" s="1"/>
  <c r="Q18" i="58" s="1"/>
  <c r="Q22" i="58" s="1"/>
  <c r="D28" i="58"/>
  <c r="D31" i="58" s="1"/>
  <c r="J15" i="58"/>
  <c r="J17" i="58" s="1"/>
  <c r="R18" i="58" s="1"/>
  <c r="R22" i="58" s="1"/>
  <c r="E28" i="58"/>
  <c r="E31" i="58" s="1"/>
  <c r="D4" i="65"/>
  <c r="D12" i="56"/>
  <c r="F27" i="58" s="1"/>
  <c r="J27" i="58" s="1"/>
  <c r="J28" i="58" s="1"/>
  <c r="C30" i="56"/>
  <c r="C29" i="56"/>
  <c r="C28" i="56"/>
  <c r="C22" i="56"/>
  <c r="C21" i="56"/>
  <c r="C20" i="56"/>
  <c r="J33" i="58" l="1"/>
  <c r="F33" i="58"/>
  <c r="J29" i="58"/>
  <c r="F29" i="58"/>
  <c r="F31" i="58" s="1"/>
  <c r="J32" i="58"/>
  <c r="J35" i="58" s="1"/>
  <c r="F32" i="58"/>
  <c r="F35" i="58" s="1"/>
  <c r="F28" i="58"/>
  <c r="J31" i="58"/>
  <c r="H28" i="58"/>
  <c r="H32" i="58"/>
  <c r="H29" i="58"/>
  <c r="H33" i="58"/>
  <c r="G28" i="58"/>
  <c r="G32" i="58"/>
  <c r="G29" i="58"/>
  <c r="G33" i="58"/>
  <c r="G8" i="58"/>
  <c r="G10" i="58" s="1"/>
  <c r="O11" i="58" s="1"/>
  <c r="O22" i="58" s="1"/>
  <c r="G15" i="58"/>
  <c r="G17" i="58" s="1"/>
  <c r="O18" i="58" s="1"/>
  <c r="G14" i="58"/>
  <c r="P22" i="58"/>
  <c r="E35" i="58"/>
  <c r="I28" i="58"/>
  <c r="I32" i="58"/>
  <c r="I29" i="58"/>
  <c r="I33" i="58"/>
  <c r="C84" i="12"/>
  <c r="O4" i="56"/>
  <c r="H11" i="56"/>
  <c r="H10" i="56"/>
  <c r="H9" i="56"/>
  <c r="C6" i="70"/>
  <c r="C7" i="70" s="1"/>
  <c r="C8" i="70" s="1"/>
  <c r="C9" i="70" s="1"/>
  <c r="C10" i="70" s="1"/>
  <c r="C11" i="70" s="1"/>
  <c r="C12" i="70" s="1"/>
  <c r="C13" i="70" s="1"/>
  <c r="C14" i="70" s="1"/>
  <c r="C15" i="70" s="1"/>
  <c r="C16" i="70" s="1"/>
  <c r="C17" i="70" s="1"/>
  <c r="C18" i="70" s="1"/>
  <c r="C19" i="70" s="1"/>
  <c r="C20" i="70" s="1"/>
  <c r="C21" i="70" s="1"/>
  <c r="C22" i="70" s="1"/>
  <c r="C23" i="70" s="1"/>
  <c r="C24" i="70" s="1"/>
  <c r="C25" i="70" s="1"/>
  <c r="C26" i="70" s="1"/>
  <c r="C27" i="70" s="1"/>
  <c r="C28" i="70" s="1"/>
  <c r="C29" i="70" s="1"/>
  <c r="C30" i="70" s="1"/>
  <c r="C31" i="70" s="1"/>
  <c r="C32" i="70" s="1"/>
  <c r="C33" i="70" s="1"/>
  <c r="C34" i="70" s="1"/>
  <c r="C35" i="70" s="1"/>
  <c r="C36" i="70" s="1"/>
  <c r="C37" i="70" s="1"/>
  <c r="C38" i="70" s="1"/>
  <c r="C39" i="70" s="1"/>
  <c r="C40" i="70" s="1"/>
  <c r="C41" i="70" s="1"/>
  <c r="C42" i="70" s="1"/>
  <c r="C43" i="70" s="1"/>
  <c r="C44" i="70" s="1"/>
  <c r="C45" i="70" s="1"/>
  <c r="C46" i="70" s="1"/>
  <c r="C47" i="70" s="1"/>
  <c r="C48" i="70" s="1"/>
  <c r="C49" i="70" s="1"/>
  <c r="C50" i="70" s="1"/>
  <c r="C51" i="70" s="1"/>
  <c r="C52" i="70" s="1"/>
  <c r="C5" i="70"/>
  <c r="G35" i="58" l="1"/>
  <c r="G31" i="58"/>
  <c r="H35" i="58"/>
  <c r="I35" i="58"/>
  <c r="H31" i="58"/>
  <c r="I31" i="58"/>
  <c r="O32" i="54"/>
  <c r="N32" i="54"/>
  <c r="M32" i="54"/>
  <c r="O30" i="54"/>
  <c r="N30" i="54"/>
  <c r="O31" i="54"/>
  <c r="N31" i="54"/>
  <c r="M31" i="54"/>
  <c r="L32" i="54"/>
  <c r="L31" i="54"/>
  <c r="L30" i="54"/>
  <c r="O30" i="53"/>
  <c r="N30" i="53"/>
  <c r="O32" i="53"/>
  <c r="N32" i="53"/>
  <c r="M32" i="53"/>
  <c r="O31" i="53"/>
  <c r="N31" i="53"/>
  <c r="M31" i="53"/>
  <c r="L32" i="53"/>
  <c r="L31" i="53"/>
  <c r="L30" i="53"/>
  <c r="C58" i="53"/>
  <c r="C57" i="53"/>
  <c r="C56" i="53"/>
  <c r="F29" i="57"/>
  <c r="F28" i="57"/>
  <c r="F47" i="57"/>
  <c r="F71" i="57"/>
  <c r="F90" i="57"/>
  <c r="F114" i="57"/>
  <c r="F133" i="57"/>
  <c r="F154" i="57"/>
  <c r="F155" i="57"/>
  <c r="F156" i="57"/>
  <c r="F157" i="57"/>
  <c r="F158" i="57"/>
  <c r="F159" i="57"/>
  <c r="F160" i="57"/>
  <c r="F161" i="57"/>
  <c r="F166" i="57"/>
  <c r="F168" i="57"/>
  <c r="F169" i="57"/>
  <c r="F170" i="57"/>
  <c r="F171" i="57"/>
  <c r="F172" i="57"/>
  <c r="F173" i="57"/>
  <c r="F174" i="57"/>
  <c r="F175" i="57"/>
  <c r="F180" i="57"/>
  <c r="F182" i="57"/>
  <c r="F183" i="57"/>
  <c r="F184" i="57"/>
  <c r="F185" i="57"/>
  <c r="F186" i="57"/>
  <c r="F187" i="57"/>
  <c r="F188" i="57"/>
  <c r="F189" i="57"/>
  <c r="F194" i="57"/>
  <c r="F196" i="57"/>
  <c r="F197" i="57"/>
  <c r="F198" i="57"/>
  <c r="F199" i="57"/>
  <c r="F200" i="57"/>
  <c r="F201" i="57"/>
  <c r="F202" i="57"/>
  <c r="F203" i="57"/>
  <c r="F224" i="57"/>
  <c r="F243" i="57"/>
  <c r="F267" i="57"/>
  <c r="F286" i="57"/>
  <c r="F310" i="57"/>
  <c r="F329" i="57"/>
  <c r="F353" i="57"/>
  <c r="F376" i="57"/>
  <c r="F395" i="57"/>
  <c r="F396" i="57"/>
  <c r="M30" i="54"/>
  <c r="C82" i="60"/>
  <c r="C82" i="24"/>
  <c r="M30" i="53" s="1"/>
  <c r="C7" i="54"/>
  <c r="C7" i="53"/>
  <c r="F328" i="57" l="1"/>
  <c r="F88" i="57"/>
  <c r="F326" i="57"/>
  <c r="F392" i="57"/>
  <c r="F368" i="57"/>
  <c r="F348" i="57"/>
  <c r="F325" i="57"/>
  <c r="F301" i="57"/>
  <c r="F282" i="57"/>
  <c r="F258" i="57"/>
  <c r="F239" i="57"/>
  <c r="F215" i="57"/>
  <c r="F152" i="57"/>
  <c r="F129" i="57"/>
  <c r="F105" i="57"/>
  <c r="F86" i="57"/>
  <c r="F62" i="57"/>
  <c r="F43" i="57"/>
  <c r="F19" i="57"/>
  <c r="F309" i="57"/>
  <c r="F112" i="57"/>
  <c r="F20" i="57"/>
  <c r="F390" i="57"/>
  <c r="F367" i="57"/>
  <c r="F343" i="57"/>
  <c r="F324" i="57"/>
  <c r="F300" i="57"/>
  <c r="F281" i="57"/>
  <c r="F257" i="57"/>
  <c r="F238" i="57"/>
  <c r="F214" i="57"/>
  <c r="F147" i="57"/>
  <c r="F128" i="57"/>
  <c r="F104" i="57"/>
  <c r="F85" i="57"/>
  <c r="F61" i="57"/>
  <c r="F42" i="57"/>
  <c r="F18" i="57"/>
  <c r="F369" i="57"/>
  <c r="F60" i="57"/>
  <c r="F407" i="57"/>
  <c r="F383" i="57"/>
  <c r="F364" i="57"/>
  <c r="F340" i="57"/>
  <c r="F320" i="57"/>
  <c r="F297" i="57"/>
  <c r="F273" i="57"/>
  <c r="F254" i="57"/>
  <c r="F230" i="57"/>
  <c r="F211" i="57"/>
  <c r="F144" i="57"/>
  <c r="F124" i="57"/>
  <c r="F101" i="57"/>
  <c r="F77" i="57"/>
  <c r="F58" i="57"/>
  <c r="F34" i="57"/>
  <c r="F15" i="57"/>
  <c r="F371" i="57"/>
  <c r="F352" i="57"/>
  <c r="F285" i="57"/>
  <c r="F266" i="57"/>
  <c r="F242" i="57"/>
  <c r="F222" i="57"/>
  <c r="F132" i="57"/>
  <c r="F113" i="57"/>
  <c r="F89" i="57"/>
  <c r="F46" i="57"/>
  <c r="F26" i="57"/>
  <c r="F394" i="57"/>
  <c r="F370" i="57"/>
  <c r="F351" i="57"/>
  <c r="F327" i="57"/>
  <c r="F308" i="57"/>
  <c r="F284" i="57"/>
  <c r="F264" i="57"/>
  <c r="F241" i="57"/>
  <c r="F217" i="57"/>
  <c r="F131" i="57"/>
  <c r="F68" i="57"/>
  <c r="F45" i="57"/>
  <c r="F21" i="57"/>
  <c r="F350" i="57"/>
  <c r="F306" i="57"/>
  <c r="F283" i="57"/>
  <c r="F259" i="57"/>
  <c r="F240" i="57"/>
  <c r="F216" i="57"/>
  <c r="F130" i="57"/>
  <c r="F110" i="57"/>
  <c r="F87" i="57"/>
  <c r="F63" i="57"/>
  <c r="F44" i="57"/>
  <c r="F385" i="57"/>
  <c r="F366" i="57"/>
  <c r="F342" i="57"/>
  <c r="F323" i="57"/>
  <c r="F299" i="57"/>
  <c r="F280" i="57"/>
  <c r="F256" i="57"/>
  <c r="F213" i="57"/>
  <c r="F103" i="57"/>
  <c r="F84" i="57"/>
  <c r="F40" i="57"/>
  <c r="F17" i="57"/>
  <c r="F4" i="57"/>
  <c r="F384" i="57"/>
  <c r="F365" i="57"/>
  <c r="F341" i="57"/>
  <c r="F322" i="57"/>
  <c r="F298" i="57"/>
  <c r="F278" i="57"/>
  <c r="F255" i="57"/>
  <c r="F231" i="57"/>
  <c r="F212" i="57"/>
  <c r="F145" i="57"/>
  <c r="F126" i="57"/>
  <c r="F102" i="57"/>
  <c r="F406" i="57"/>
  <c r="F382" i="57"/>
  <c r="F362" i="57"/>
  <c r="F339" i="57"/>
  <c r="F315" i="57"/>
  <c r="F296" i="57"/>
  <c r="F272" i="57"/>
  <c r="F253" i="57"/>
  <c r="F229" i="57"/>
  <c r="F210" i="57"/>
  <c r="F143" i="57"/>
  <c r="F119" i="57"/>
  <c r="F100" i="57"/>
  <c r="F76" i="57"/>
  <c r="F57" i="57"/>
  <c r="F33" i="57"/>
  <c r="F14" i="57"/>
  <c r="F127" i="57"/>
  <c r="F82" i="57"/>
  <c r="F404" i="57"/>
  <c r="F381" i="57"/>
  <c r="F357" i="57"/>
  <c r="F338" i="57"/>
  <c r="F314" i="57"/>
  <c r="F295" i="57"/>
  <c r="F271" i="57"/>
  <c r="F252" i="57"/>
  <c r="F228" i="57"/>
  <c r="F208" i="57"/>
  <c r="F142" i="57"/>
  <c r="F118" i="57"/>
  <c r="F99" i="57"/>
  <c r="F75" i="57"/>
  <c r="F56" i="57"/>
  <c r="F32" i="57"/>
  <c r="F11" i="57"/>
  <c r="F236" i="57"/>
  <c r="F35" i="57"/>
  <c r="F399" i="57"/>
  <c r="F380" i="57"/>
  <c r="F356" i="57"/>
  <c r="F337" i="57"/>
  <c r="F313" i="57"/>
  <c r="F294" i="57"/>
  <c r="F270" i="57"/>
  <c r="F250" i="57"/>
  <c r="F227" i="57"/>
  <c r="F141" i="57"/>
  <c r="F117" i="57"/>
  <c r="F98" i="57"/>
  <c r="F74" i="57"/>
  <c r="F54" i="57"/>
  <c r="F31" i="57"/>
  <c r="F6" i="57"/>
  <c r="F70" i="57"/>
  <c r="F393" i="57"/>
  <c r="F146" i="57"/>
  <c r="F59" i="57"/>
  <c r="F398" i="57"/>
  <c r="F379" i="57"/>
  <c r="F355" i="57"/>
  <c r="F336" i="57"/>
  <c r="F312" i="57"/>
  <c r="F292" i="57"/>
  <c r="F269" i="57"/>
  <c r="F245" i="57"/>
  <c r="F226" i="57"/>
  <c r="F140" i="57"/>
  <c r="F116" i="57"/>
  <c r="F96" i="57"/>
  <c r="F73" i="57"/>
  <c r="F49" i="57"/>
  <c r="F30" i="57"/>
  <c r="F16" i="57"/>
  <c r="F397" i="57"/>
  <c r="F378" i="57"/>
  <c r="F354" i="57"/>
  <c r="F334" i="57"/>
  <c r="F311" i="57"/>
  <c r="F287" i="57"/>
  <c r="F268" i="57"/>
  <c r="F244" i="57"/>
  <c r="F225" i="57"/>
  <c r="F138" i="57"/>
  <c r="F115" i="57"/>
  <c r="F91" i="57"/>
  <c r="F72" i="57"/>
  <c r="F48" i="57"/>
  <c r="F405" i="57"/>
  <c r="F391" i="57"/>
  <c r="F377" i="57"/>
  <c r="F363" i="57"/>
  <c r="F349" i="57"/>
  <c r="F335" i="57"/>
  <c r="F321" i="57"/>
  <c r="F307" i="57"/>
  <c r="F293" i="57"/>
  <c r="F279" i="57"/>
  <c r="F265" i="57"/>
  <c r="F251" i="57"/>
  <c r="F237" i="57"/>
  <c r="F223" i="57"/>
  <c r="F209" i="57"/>
  <c r="F195" i="57"/>
  <c r="F181" i="57"/>
  <c r="F167" i="57"/>
  <c r="F153" i="57"/>
  <c r="F139" i="57"/>
  <c r="F125" i="57"/>
  <c r="F111" i="57"/>
  <c r="F97" i="57"/>
  <c r="F83" i="57"/>
  <c r="F69" i="57"/>
  <c r="F55" i="57"/>
  <c r="F41" i="57"/>
  <c r="F27" i="57"/>
  <c r="F13" i="57"/>
  <c r="F403" i="57"/>
  <c r="F389" i="57"/>
  <c r="F375" i="57"/>
  <c r="F361" i="57"/>
  <c r="F347" i="57"/>
  <c r="F333" i="57"/>
  <c r="F319" i="57"/>
  <c r="F305" i="57"/>
  <c r="F291" i="57"/>
  <c r="F277" i="57"/>
  <c r="F263" i="57"/>
  <c r="F249" i="57"/>
  <c r="F235" i="57"/>
  <c r="F221" i="57"/>
  <c r="F207" i="57"/>
  <c r="F193" i="57"/>
  <c r="F179" i="57"/>
  <c r="F165" i="57"/>
  <c r="F151" i="57"/>
  <c r="F137" i="57"/>
  <c r="F123" i="57"/>
  <c r="F109" i="57"/>
  <c r="F95" i="57"/>
  <c r="F81" i="57"/>
  <c r="F67" i="57"/>
  <c r="F53" i="57"/>
  <c r="F39" i="57"/>
  <c r="F25" i="57"/>
  <c r="F10" i="57"/>
  <c r="F402" i="57"/>
  <c r="F388" i="57"/>
  <c r="F374" i="57"/>
  <c r="F360" i="57"/>
  <c r="F346" i="57"/>
  <c r="F332" i="57"/>
  <c r="F318" i="57"/>
  <c r="F304" i="57"/>
  <c r="F290" i="57"/>
  <c r="F276" i="57"/>
  <c r="F262" i="57"/>
  <c r="F248" i="57"/>
  <c r="F234" i="57"/>
  <c r="F220" i="57"/>
  <c r="F206" i="57"/>
  <c r="F192" i="57"/>
  <c r="F178" i="57"/>
  <c r="F164" i="57"/>
  <c r="F150" i="57"/>
  <c r="F136" i="57"/>
  <c r="F122" i="57"/>
  <c r="F108" i="57"/>
  <c r="F94" i="57"/>
  <c r="F80" i="57"/>
  <c r="F66" i="57"/>
  <c r="F52" i="57"/>
  <c r="F38" i="57"/>
  <c r="F24" i="57"/>
  <c r="F9" i="57"/>
  <c r="F401" i="57"/>
  <c r="F387" i="57"/>
  <c r="F373" i="57"/>
  <c r="F359" i="57"/>
  <c r="F345" i="57"/>
  <c r="F331" i="57"/>
  <c r="F317" i="57"/>
  <c r="F303" i="57"/>
  <c r="F289" i="57"/>
  <c r="F275" i="57"/>
  <c r="F261" i="57"/>
  <c r="F247" i="57"/>
  <c r="F233" i="57"/>
  <c r="F219" i="57"/>
  <c r="F205" i="57"/>
  <c r="F191" i="57"/>
  <c r="F177" i="57"/>
  <c r="F163" i="57"/>
  <c r="F149" i="57"/>
  <c r="F135" i="57"/>
  <c r="F121" i="57"/>
  <c r="F107" i="57"/>
  <c r="F93" i="57"/>
  <c r="F79" i="57"/>
  <c r="F65" i="57"/>
  <c r="F51" i="57"/>
  <c r="F37" i="57"/>
  <c r="F23" i="57"/>
  <c r="F5" i="57"/>
  <c r="F400" i="57"/>
  <c r="F386" i="57"/>
  <c r="F372" i="57"/>
  <c r="F358" i="57"/>
  <c r="F344" i="57"/>
  <c r="F330" i="57"/>
  <c r="F316" i="57"/>
  <c r="F302" i="57"/>
  <c r="F288" i="57"/>
  <c r="F274" i="57"/>
  <c r="F260" i="57"/>
  <c r="F246" i="57"/>
  <c r="F232" i="57"/>
  <c r="F218" i="57"/>
  <c r="F204" i="57"/>
  <c r="F190" i="57"/>
  <c r="F176" i="57"/>
  <c r="F162" i="57"/>
  <c r="F148" i="57"/>
  <c r="F134" i="57"/>
  <c r="F120" i="57"/>
  <c r="F106" i="57"/>
  <c r="F92" i="57"/>
  <c r="F78" i="57"/>
  <c r="F64" i="57"/>
  <c r="F50" i="57"/>
  <c r="F36" i="57"/>
  <c r="F22" i="57"/>
  <c r="F12" i="57"/>
  <c r="F8" i="57"/>
  <c r="F7" i="57"/>
  <c r="C55" i="54" l="1"/>
  <c r="C55" i="53"/>
  <c r="C13" i="54" l="1"/>
  <c r="C12" i="54"/>
  <c r="D14" i="54"/>
  <c r="D13" i="54"/>
  <c r="D12" i="54"/>
  <c r="D11" i="54"/>
  <c r="C11" i="54"/>
  <c r="C13" i="53"/>
  <c r="C12" i="53"/>
  <c r="D14" i="53"/>
  <c r="D13" i="53"/>
  <c r="D12" i="53"/>
  <c r="D11" i="53"/>
  <c r="C11" i="53"/>
  <c r="K20" i="24"/>
  <c r="K19" i="24"/>
  <c r="K18" i="24"/>
  <c r="K17" i="24"/>
  <c r="K16" i="24"/>
  <c r="K15" i="24"/>
  <c r="K14" i="24"/>
  <c r="K13" i="24"/>
  <c r="K12" i="24"/>
  <c r="K11" i="24"/>
  <c r="K10" i="24"/>
  <c r="K9" i="24"/>
  <c r="K8" i="24"/>
  <c r="D10" i="53" l="1"/>
  <c r="C260" i="57"/>
  <c r="C261" i="57" s="1"/>
  <c r="C262" i="57" s="1"/>
  <c r="C263" i="57" s="1"/>
  <c r="C264" i="57" s="1"/>
  <c r="C265" i="57" s="1"/>
  <c r="C266" i="57" s="1"/>
  <c r="C267" i="57" s="1"/>
  <c r="C268" i="57" s="1"/>
  <c r="C269" i="57" s="1"/>
  <c r="C270" i="57" s="1"/>
  <c r="C271" i="57" s="1"/>
  <c r="C272" i="57" s="1"/>
  <c r="C273" i="57" s="1"/>
  <c r="C274" i="57" s="1"/>
  <c r="C275" i="57" s="1"/>
  <c r="C276" i="57" s="1"/>
  <c r="C277" i="57" s="1"/>
  <c r="C278" i="57" s="1"/>
  <c r="C279" i="57" s="1"/>
  <c r="C280" i="57" s="1"/>
  <c r="C281" i="57" s="1"/>
  <c r="C282" i="57" s="1"/>
  <c r="C283" i="57" s="1"/>
  <c r="C284" i="57" s="1"/>
  <c r="C285" i="57" s="1"/>
  <c r="C286" i="57" s="1"/>
  <c r="C287" i="57" s="1"/>
  <c r="C288" i="57" s="1"/>
  <c r="C289" i="57" s="1"/>
  <c r="C290" i="57" s="1"/>
  <c r="C291" i="57" s="1"/>
  <c r="C292" i="57" s="1"/>
  <c r="C293" i="57" s="1"/>
  <c r="C294" i="57" s="1"/>
  <c r="C295" i="57" s="1"/>
  <c r="C296" i="57" s="1"/>
  <c r="C297" i="57" s="1"/>
  <c r="C298" i="57" s="1"/>
  <c r="C299" i="57" s="1"/>
  <c r="C300" i="57" s="1"/>
  <c r="C301" i="57" s="1"/>
  <c r="C302" i="57" s="1"/>
  <c r="C303" i="57" s="1"/>
  <c r="C304" i="57" s="1"/>
  <c r="C305" i="57" s="1"/>
  <c r="C306" i="57" s="1"/>
  <c r="C307" i="57" s="1"/>
  <c r="C308" i="57" s="1"/>
  <c r="C309" i="57" s="1"/>
  <c r="C310" i="57" s="1"/>
  <c r="C311" i="57" s="1"/>
  <c r="C312" i="57" s="1"/>
  <c r="C313" i="57" s="1"/>
  <c r="C314" i="57" s="1"/>
  <c r="C315" i="57" s="1"/>
  <c r="C316" i="57" s="1"/>
  <c r="C317" i="57" s="1"/>
  <c r="C318" i="57" s="1"/>
  <c r="C319" i="57" s="1"/>
  <c r="C320" i="57" s="1"/>
  <c r="C321" i="57" s="1"/>
  <c r="C322" i="57" s="1"/>
  <c r="C323" i="57" s="1"/>
  <c r="C324" i="57" s="1"/>
  <c r="C325" i="57" s="1"/>
  <c r="C326" i="57" s="1"/>
  <c r="C327" i="57" s="1"/>
  <c r="C328" i="57" s="1"/>
  <c r="C329" i="57" s="1"/>
  <c r="C330" i="57" s="1"/>
  <c r="C331" i="57" s="1"/>
  <c r="C332" i="57" s="1"/>
  <c r="C333" i="57" s="1"/>
  <c r="C334" i="57" s="1"/>
  <c r="C335" i="57" s="1"/>
  <c r="C336" i="57" s="1"/>
  <c r="C337" i="57" s="1"/>
  <c r="C338" i="57" s="1"/>
  <c r="C339" i="57" s="1"/>
  <c r="C340" i="57" s="1"/>
  <c r="C341" i="57" s="1"/>
  <c r="C342" i="57" s="1"/>
  <c r="C343" i="57" s="1"/>
  <c r="C344" i="57" s="1"/>
  <c r="C345" i="57" s="1"/>
  <c r="C346" i="57" s="1"/>
  <c r="C347" i="57" s="1"/>
  <c r="C348" i="57" s="1"/>
  <c r="C349" i="57" s="1"/>
  <c r="C350" i="57" s="1"/>
  <c r="C351" i="57" s="1"/>
  <c r="C352" i="57" s="1"/>
  <c r="C353" i="57" s="1"/>
  <c r="C354" i="57" s="1"/>
  <c r="C355" i="57" s="1"/>
  <c r="C356" i="57" s="1"/>
  <c r="C357" i="57" s="1"/>
  <c r="C358" i="57" s="1"/>
  <c r="C359" i="57" s="1"/>
  <c r="C360" i="57" s="1"/>
  <c r="C361" i="57" s="1"/>
  <c r="C362" i="57" s="1"/>
  <c r="C363" i="57" s="1"/>
  <c r="C364" i="57" s="1"/>
  <c r="C365" i="57" s="1"/>
  <c r="C366" i="57" s="1"/>
  <c r="C367" i="57" s="1"/>
  <c r="C368" i="57" s="1"/>
  <c r="C369" i="57" s="1"/>
  <c r="C370" i="57" s="1"/>
  <c r="C371" i="57" s="1"/>
  <c r="C372" i="57" s="1"/>
  <c r="C373" i="57" s="1"/>
  <c r="C374" i="57" s="1"/>
  <c r="C375" i="57" s="1"/>
  <c r="C376" i="57" s="1"/>
  <c r="C377" i="57" s="1"/>
  <c r="C378" i="57" s="1"/>
  <c r="C379" i="57" s="1"/>
  <c r="C380" i="57" s="1"/>
  <c r="C381" i="57" s="1"/>
  <c r="C382" i="57" s="1"/>
  <c r="C383" i="57" s="1"/>
  <c r="C384" i="57" s="1"/>
  <c r="C385" i="57" s="1"/>
  <c r="C386" i="57" s="1"/>
  <c r="C387" i="57" s="1"/>
  <c r="C388" i="57" s="1"/>
  <c r="C389" i="57" s="1"/>
  <c r="C390" i="57" s="1"/>
  <c r="C391" i="57" s="1"/>
  <c r="C392" i="57" s="1"/>
  <c r="C393" i="57" s="1"/>
  <c r="C394" i="57" s="1"/>
  <c r="C395" i="57" s="1"/>
  <c r="C396" i="57" s="1"/>
  <c r="C397" i="57" s="1"/>
  <c r="C398" i="57" s="1"/>
  <c r="C399" i="57" s="1"/>
  <c r="C400" i="57" s="1"/>
  <c r="C401" i="57" s="1"/>
  <c r="C402" i="57" s="1"/>
  <c r="C403" i="57" s="1"/>
  <c r="C404" i="57" s="1"/>
  <c r="C405" i="57" s="1"/>
  <c r="C406" i="57" s="1"/>
  <c r="C407" i="57" s="1"/>
  <c r="H29" i="60"/>
  <c r="H30" i="60"/>
  <c r="H31" i="60"/>
  <c r="H32" i="60"/>
  <c r="H33" i="60"/>
  <c r="H26" i="65"/>
  <c r="L25" i="65"/>
  <c r="L23" i="65"/>
  <c r="L22" i="65"/>
  <c r="L21" i="65"/>
  <c r="L20" i="65"/>
  <c r="L19" i="65"/>
  <c r="L18" i="65"/>
  <c r="L17" i="65"/>
  <c r="L16" i="65"/>
  <c r="L15" i="65"/>
  <c r="C5" i="67"/>
  <c r="C4" i="66"/>
  <c r="J2" i="65"/>
  <c r="K78" i="69" l="1"/>
  <c r="C7" i="69"/>
  <c r="C32" i="69" s="1"/>
  <c r="M84" i="69"/>
  <c r="L84" i="69"/>
  <c r="K84" i="69"/>
  <c r="M78" i="69"/>
  <c r="L78" i="69"/>
  <c r="Q58" i="69"/>
  <c r="P58" i="69"/>
  <c r="O58" i="69"/>
  <c r="M58" i="69"/>
  <c r="L58" i="69"/>
  <c r="K58" i="69"/>
  <c r="Q47" i="69"/>
  <c r="P47" i="69"/>
  <c r="O47" i="69"/>
  <c r="M47" i="69"/>
  <c r="L47" i="69"/>
  <c r="K47" i="69"/>
  <c r="E7" i="69"/>
  <c r="E32" i="69" s="1"/>
  <c r="D7" i="69"/>
  <c r="D32" i="69" s="1"/>
  <c r="R63" i="69"/>
  <c r="Q63" i="69"/>
  <c r="N63" i="69"/>
  <c r="M63" i="69"/>
  <c r="R62" i="69"/>
  <c r="Q62" i="69"/>
  <c r="N62" i="69"/>
  <c r="M62" i="69"/>
  <c r="M64" i="69" s="1"/>
  <c r="R60" i="69"/>
  <c r="Q60" i="69"/>
  <c r="N60" i="69"/>
  <c r="M60" i="69"/>
  <c r="R59" i="69"/>
  <c r="R61" i="69" s="1"/>
  <c r="Q59" i="69"/>
  <c r="Q61" i="69" s="1"/>
  <c r="N59" i="69"/>
  <c r="N61" i="69" s="1"/>
  <c r="N86" i="69" s="1"/>
  <c r="M59" i="69"/>
  <c r="M61" i="69" s="1"/>
  <c r="M86" i="69" s="1"/>
  <c r="R52" i="69"/>
  <c r="Q52" i="69"/>
  <c r="N52" i="69"/>
  <c r="M52" i="69"/>
  <c r="R51" i="69"/>
  <c r="Q51" i="69"/>
  <c r="N51" i="69"/>
  <c r="M51" i="69"/>
  <c r="M53" i="69" s="1"/>
  <c r="R49" i="69"/>
  <c r="Q49" i="69"/>
  <c r="N49" i="69"/>
  <c r="M49" i="69"/>
  <c r="R48" i="69"/>
  <c r="R50" i="69" s="1"/>
  <c r="Q48" i="69"/>
  <c r="Q50" i="69" s="1"/>
  <c r="N48" i="69"/>
  <c r="N50" i="69" s="1"/>
  <c r="N85" i="69" s="1"/>
  <c r="M48" i="69"/>
  <c r="M50" i="69" s="1"/>
  <c r="M85" i="69" s="1"/>
  <c r="P60" i="69"/>
  <c r="O60" i="69"/>
  <c r="L60" i="69"/>
  <c r="K60" i="69"/>
  <c r="P49" i="69"/>
  <c r="O49" i="69"/>
  <c r="K49" i="69"/>
  <c r="P59" i="69"/>
  <c r="O59" i="69"/>
  <c r="L59" i="69"/>
  <c r="K59" i="69"/>
  <c r="P48" i="69"/>
  <c r="O48" i="69"/>
  <c r="O50" i="69" s="1"/>
  <c r="L48" i="69"/>
  <c r="K48" i="69"/>
  <c r="K50" i="69" s="1"/>
  <c r="K85" i="69" s="1"/>
  <c r="P63" i="69"/>
  <c r="K63" i="69"/>
  <c r="O52" i="69"/>
  <c r="K52" i="69"/>
  <c r="P62" i="69"/>
  <c r="O62" i="69"/>
  <c r="P51" i="69"/>
  <c r="O51" i="69"/>
  <c r="L51" i="69"/>
  <c r="K51" i="69"/>
  <c r="C15" i="69" l="1"/>
  <c r="I7" i="69"/>
  <c r="I24" i="69" s="1"/>
  <c r="E15" i="69"/>
  <c r="G7" i="69"/>
  <c r="G32" i="69" s="1"/>
  <c r="M88" i="69"/>
  <c r="N88" i="69"/>
  <c r="K53" i="69"/>
  <c r="N53" i="69"/>
  <c r="N64" i="69"/>
  <c r="Q53" i="69"/>
  <c r="Q64" i="69"/>
  <c r="R53" i="69"/>
  <c r="R64" i="69"/>
  <c r="P52" i="69"/>
  <c r="L63" i="69"/>
  <c r="O53" i="69"/>
  <c r="O63" i="69"/>
  <c r="O64" i="69" s="1"/>
  <c r="P53" i="69"/>
  <c r="K62" i="69"/>
  <c r="K64" i="69" s="1"/>
  <c r="L62" i="69"/>
  <c r="P64" i="69"/>
  <c r="P50" i="69"/>
  <c r="K61" i="69"/>
  <c r="K86" i="69" s="1"/>
  <c r="K88" i="69" s="1"/>
  <c r="L61" i="69"/>
  <c r="L86" i="69" s="1"/>
  <c r="O61" i="69"/>
  <c r="P61" i="69"/>
  <c r="C24" i="69"/>
  <c r="D24" i="69"/>
  <c r="E24" i="69"/>
  <c r="L49" i="69"/>
  <c r="L50" i="69" s="1"/>
  <c r="L85" i="69" s="1"/>
  <c r="H7" i="69"/>
  <c r="D15" i="69"/>
  <c r="I32" i="69" l="1"/>
  <c r="I15" i="69"/>
  <c r="G15" i="69"/>
  <c r="G24" i="69"/>
  <c r="L52" i="69"/>
  <c r="L53" i="69" s="1"/>
  <c r="L64" i="69"/>
  <c r="L88" i="69"/>
  <c r="H24" i="69"/>
  <c r="H32" i="69"/>
  <c r="H15" i="69"/>
  <c r="D27" i="68" l="1"/>
  <c r="C27" i="68"/>
  <c r="C23" i="68"/>
  <c r="C8" i="68"/>
  <c r="H8" i="68"/>
  <c r="G8" i="68"/>
  <c r="E27" i="68"/>
  <c r="E23" i="68"/>
  <c r="D23" i="68"/>
  <c r="I8" i="68"/>
  <c r="E8" i="68"/>
  <c r="D8" i="68"/>
  <c r="I12" i="68" l="1"/>
  <c r="I9" i="68"/>
  <c r="E9" i="68"/>
  <c r="E13" i="68"/>
  <c r="E12" i="68"/>
  <c r="E10" i="68" l="1"/>
  <c r="E11" i="68" s="1"/>
  <c r="E28" i="68" s="1"/>
  <c r="E14" i="68"/>
  <c r="I10" i="68"/>
  <c r="I11" i="68" s="1"/>
  <c r="I13" i="68"/>
  <c r="I14" i="68" s="1"/>
  <c r="M53" i="68" l="1"/>
  <c r="L53" i="68"/>
  <c r="N53" i="68" s="1"/>
  <c r="M48" i="68"/>
  <c r="L48" i="68"/>
  <c r="N48" i="68" s="1"/>
  <c r="P49" i="68"/>
  <c r="O49" i="68"/>
  <c r="Q49" i="68" s="1"/>
  <c r="M49" i="68"/>
  <c r="L49" i="68"/>
  <c r="M51" i="68"/>
  <c r="L51" i="68"/>
  <c r="M44" i="68"/>
  <c r="L44" i="68"/>
  <c r="N44" i="68" s="1"/>
  <c r="M60" i="68"/>
  <c r="L60" i="68"/>
  <c r="N60" i="68" s="1"/>
  <c r="M55" i="68"/>
  <c r="L55" i="68"/>
  <c r="P55" i="68"/>
  <c r="O55" i="68"/>
  <c r="Q55" i="68" s="1"/>
  <c r="L45" i="68"/>
  <c r="M45" i="68"/>
  <c r="M43" i="68"/>
  <c r="L43" i="68"/>
  <c r="N43" i="68" s="1"/>
  <c r="P40" i="68"/>
  <c r="O40" i="68"/>
  <c r="M40" i="68"/>
  <c r="L40" i="68"/>
  <c r="N40" i="68" s="1"/>
  <c r="M41" i="68"/>
  <c r="L41" i="68"/>
  <c r="M64" i="68"/>
  <c r="L64" i="68"/>
  <c r="P65" i="68"/>
  <c r="M65" i="68"/>
  <c r="L65" i="68"/>
  <c r="M38" i="68"/>
  <c r="L38" i="68"/>
  <c r="N38" i="68" s="1"/>
  <c r="M52" i="68"/>
  <c r="L52" i="68"/>
  <c r="N52" i="68" s="1"/>
  <c r="M66" i="68"/>
  <c r="L66" i="68"/>
  <c r="L50" i="68"/>
  <c r="N50" i="68" s="1"/>
  <c r="M50" i="68"/>
  <c r="M59" i="68"/>
  <c r="L59" i="68"/>
  <c r="M54" i="68"/>
  <c r="L54" i="68"/>
  <c r="N54" i="68" s="1"/>
  <c r="M61" i="68"/>
  <c r="L61" i="68"/>
  <c r="N61" i="68" s="1"/>
  <c r="O47" i="68"/>
  <c r="M47" i="68"/>
  <c r="L47" i="68"/>
  <c r="P47" i="68"/>
  <c r="L37" i="68"/>
  <c r="M37" i="68"/>
  <c r="M57" i="68"/>
  <c r="L57" i="68"/>
  <c r="N57" i="68" s="1"/>
  <c r="M58" i="68"/>
  <c r="L58" i="68"/>
  <c r="P58" i="68"/>
  <c r="O58" i="68"/>
  <c r="Q58" i="68" s="1"/>
  <c r="O62" i="68"/>
  <c r="M62" i="68"/>
  <c r="L62" i="68"/>
  <c r="M56" i="68"/>
  <c r="L56" i="68"/>
  <c r="N56" i="68" s="1"/>
  <c r="L42" i="68"/>
  <c r="N42" i="68" s="1"/>
  <c r="M42" i="68"/>
  <c r="M39" i="68"/>
  <c r="L39" i="68"/>
  <c r="N39" i="68" s="1"/>
  <c r="M63" i="68"/>
  <c r="L63" i="68"/>
  <c r="P63" i="68"/>
  <c r="O63" i="68"/>
  <c r="M46" i="68"/>
  <c r="L46" i="68"/>
  <c r="Q63" i="68" l="1"/>
  <c r="N58" i="68"/>
  <c r="N59" i="68"/>
  <c r="N64" i="68"/>
  <c r="N63" i="68"/>
  <c r="P62" i="68"/>
  <c r="Q62" i="68" s="1"/>
  <c r="N46" i="68"/>
  <c r="O44" i="68"/>
  <c r="O57" i="68"/>
  <c r="O61" i="68"/>
  <c r="O38" i="68"/>
  <c r="N41" i="68"/>
  <c r="O43" i="68"/>
  <c r="P44" i="68"/>
  <c r="N51" i="68"/>
  <c r="O46" i="68"/>
  <c r="Q46" i="68" s="1"/>
  <c r="P57" i="68"/>
  <c r="P61" i="68"/>
  <c r="P38" i="68"/>
  <c r="G13" i="68" s="1"/>
  <c r="P43" i="68"/>
  <c r="P46" i="68"/>
  <c r="O39" i="68"/>
  <c r="O41" i="68"/>
  <c r="O51" i="68"/>
  <c r="C10" i="68"/>
  <c r="C9" i="68"/>
  <c r="G9" i="68"/>
  <c r="G12" i="68"/>
  <c r="G10" i="68"/>
  <c r="P42" i="68"/>
  <c r="O56" i="68"/>
  <c r="Q56" i="68" s="1"/>
  <c r="H12" i="68"/>
  <c r="D10" i="68"/>
  <c r="H9" i="68"/>
  <c r="D12" i="68"/>
  <c r="D9" i="68"/>
  <c r="D13" i="68"/>
  <c r="H13" i="68"/>
  <c r="H10" i="68"/>
  <c r="P41" i="68"/>
  <c r="P51" i="68"/>
  <c r="P56" i="68"/>
  <c r="O59" i="68"/>
  <c r="O64" i="68"/>
  <c r="O37" i="68"/>
  <c r="P59" i="68"/>
  <c r="P64" i="68"/>
  <c r="O45" i="68"/>
  <c r="Q45" i="68" s="1"/>
  <c r="O48" i="68"/>
  <c r="Q48" i="68" s="1"/>
  <c r="O42" i="68"/>
  <c r="O54" i="68"/>
  <c r="O66" i="68"/>
  <c r="P48" i="68"/>
  <c r="N37" i="68"/>
  <c r="P54" i="68"/>
  <c r="P66" i="68"/>
  <c r="N45" i="68"/>
  <c r="P37" i="68"/>
  <c r="C13" i="68" s="1"/>
  <c r="P50" i="68"/>
  <c r="N66" i="68"/>
  <c r="O52" i="68"/>
  <c r="N65" i="68"/>
  <c r="P45" i="68"/>
  <c r="O60" i="68"/>
  <c r="O53" i="68"/>
  <c r="Q53" i="68" s="1"/>
  <c r="N47" i="68"/>
  <c r="P52" i="68"/>
  <c r="P60" i="68"/>
  <c r="P53" i="68"/>
  <c r="P39" i="68"/>
  <c r="O65" i="68"/>
  <c r="Q65" i="68" s="1"/>
  <c r="N55" i="68"/>
  <c r="N49" i="68"/>
  <c r="N62" i="68"/>
  <c r="Q47" i="68"/>
  <c r="O50" i="68"/>
  <c r="Q50" i="68" s="1"/>
  <c r="Q40" i="68"/>
  <c r="Q37" i="68" l="1"/>
  <c r="Q60" i="68"/>
  <c r="Q52" i="68"/>
  <c r="Q64" i="68"/>
  <c r="C11" i="68"/>
  <c r="C28" i="68" s="1"/>
  <c r="H14" i="68"/>
  <c r="G14" i="68"/>
  <c r="Q59" i="68"/>
  <c r="G11" i="68"/>
  <c r="Q43" i="68"/>
  <c r="Q38" i="68"/>
  <c r="Q61" i="68"/>
  <c r="C12" i="68"/>
  <c r="C14" i="68" s="1"/>
  <c r="Q57" i="68"/>
  <c r="Q51" i="68"/>
  <c r="Q44" i="68"/>
  <c r="Q66" i="68"/>
  <c r="D11" i="68"/>
  <c r="D28" i="68" s="1"/>
  <c r="Q41" i="68"/>
  <c r="Q54" i="68"/>
  <c r="D14" i="68"/>
  <c r="Q39" i="68"/>
  <c r="Q42" i="68"/>
  <c r="H11" i="68"/>
  <c r="F63" i="44" l="1"/>
  <c r="F65" i="44" s="1"/>
  <c r="F52" i="44"/>
  <c r="F50" i="44"/>
  <c r="F32" i="44"/>
  <c r="F30" i="44"/>
  <c r="G11" i="66" l="1"/>
  <c r="G9" i="66" l="1"/>
  <c r="E7" i="66" s="1"/>
  <c r="F7" i="66" l="1" a="1"/>
  <c r="F7" i="66" s="1"/>
  <c r="G7" i="66" s="1"/>
  <c r="M42" i="65"/>
  <c r="K42" i="65"/>
  <c r="L7" i="65" s="1"/>
  <c r="J42" i="65"/>
  <c r="L41" i="65"/>
  <c r="L26" i="65"/>
  <c r="L35" i="65"/>
  <c r="L28" i="65"/>
  <c r="L24" i="65"/>
  <c r="L27" i="65"/>
  <c r="L29" i="65"/>
  <c r="L30" i="65"/>
  <c r="L31" i="65"/>
  <c r="L32" i="65"/>
  <c r="L33" i="65"/>
  <c r="L34" i="65"/>
  <c r="L36" i="65"/>
  <c r="L37" i="65"/>
  <c r="L38" i="65"/>
  <c r="L39" i="65"/>
  <c r="L40" i="65"/>
  <c r="L8" i="65" l="1"/>
  <c r="M7" i="65" s="1"/>
  <c r="E7" i="67"/>
  <c r="L9" i="65"/>
  <c r="C14" i="54"/>
  <c r="E9" i="67"/>
  <c r="L42" i="65"/>
  <c r="L10" i="65" s="1"/>
  <c r="C14" i="53"/>
  <c r="M9" i="65" l="1"/>
  <c r="K5" i="65" s="1"/>
  <c r="D68" i="12"/>
  <c r="D67" i="12"/>
  <c r="C68" i="12"/>
  <c r="H68" i="60"/>
  <c r="H67" i="60"/>
  <c r="H66" i="60"/>
  <c r="H65" i="60"/>
  <c r="H64" i="60"/>
  <c r="H63" i="60"/>
  <c r="H62" i="60"/>
  <c r="H61" i="60"/>
  <c r="H60" i="60"/>
  <c r="H59" i="60"/>
  <c r="H58" i="60"/>
  <c r="H57" i="60"/>
  <c r="H56" i="60"/>
  <c r="H55" i="60"/>
  <c r="H54" i="60"/>
  <c r="H53" i="60"/>
  <c r="H52" i="60"/>
  <c r="H51" i="60"/>
  <c r="H50" i="60"/>
  <c r="H49" i="60"/>
  <c r="H48" i="60"/>
  <c r="H47" i="60"/>
  <c r="H46" i="60"/>
  <c r="H45" i="60"/>
  <c r="H44" i="60"/>
  <c r="H43" i="60"/>
  <c r="H42" i="60"/>
  <c r="H41" i="60"/>
  <c r="H40" i="60"/>
  <c r="H39" i="60"/>
  <c r="H38" i="60"/>
  <c r="H37" i="60"/>
  <c r="H36" i="60"/>
  <c r="H35" i="60"/>
  <c r="H34" i="60"/>
  <c r="H30" i="24"/>
  <c r="H31" i="24"/>
  <c r="H32" i="24"/>
  <c r="H33" i="24"/>
  <c r="H34" i="24"/>
  <c r="H35" i="24"/>
  <c r="H36" i="24"/>
  <c r="H37" i="24"/>
  <c r="H38" i="24"/>
  <c r="H39" i="24"/>
  <c r="H40" i="24"/>
  <c r="H41" i="24"/>
  <c r="H42" i="24"/>
  <c r="H43" i="24"/>
  <c r="H44" i="24"/>
  <c r="H45" i="24"/>
  <c r="H46" i="24"/>
  <c r="H47" i="24"/>
  <c r="H48" i="24"/>
  <c r="H49" i="24"/>
  <c r="H50" i="24"/>
  <c r="H51" i="24"/>
  <c r="H52" i="24"/>
  <c r="H53" i="24"/>
  <c r="H54" i="24"/>
  <c r="H55" i="24"/>
  <c r="H56" i="24"/>
  <c r="H57" i="24"/>
  <c r="H58" i="24"/>
  <c r="H59" i="24"/>
  <c r="H60" i="24"/>
  <c r="H61" i="24"/>
  <c r="H62" i="24"/>
  <c r="H63" i="24"/>
  <c r="H64" i="24"/>
  <c r="H65" i="24"/>
  <c r="H66" i="24"/>
  <c r="H67" i="24"/>
  <c r="H68" i="24"/>
  <c r="H29" i="24"/>
  <c r="K29" i="54"/>
  <c r="J29" i="54"/>
  <c r="I29" i="54"/>
  <c r="H29" i="54"/>
  <c r="G29" i="54"/>
  <c r="F29" i="54"/>
  <c r="E29" i="54"/>
  <c r="D29" i="54"/>
  <c r="C29" i="54"/>
  <c r="K28" i="54"/>
  <c r="J28" i="54"/>
  <c r="I28" i="54"/>
  <c r="H28" i="54"/>
  <c r="G28" i="54"/>
  <c r="F28" i="54"/>
  <c r="E28" i="54"/>
  <c r="D28" i="54"/>
  <c r="C28" i="54"/>
  <c r="K27" i="54"/>
  <c r="J27" i="54"/>
  <c r="I27" i="54"/>
  <c r="H27" i="54"/>
  <c r="G27" i="54"/>
  <c r="F27" i="54"/>
  <c r="E27" i="54"/>
  <c r="D27" i="54"/>
  <c r="C27" i="54"/>
  <c r="K26" i="54"/>
  <c r="J26" i="54"/>
  <c r="I26" i="54"/>
  <c r="H26" i="54"/>
  <c r="G26" i="54"/>
  <c r="F26" i="54"/>
  <c r="E26" i="54"/>
  <c r="D26" i="54"/>
  <c r="C26" i="54"/>
  <c r="K25" i="54"/>
  <c r="J25" i="54"/>
  <c r="I25" i="54"/>
  <c r="H25" i="54"/>
  <c r="G25" i="54"/>
  <c r="F25" i="54"/>
  <c r="E25" i="54"/>
  <c r="D25" i="54"/>
  <c r="C25" i="54"/>
  <c r="K24" i="54"/>
  <c r="J24" i="54"/>
  <c r="I24" i="54"/>
  <c r="H24" i="54"/>
  <c r="G24" i="54"/>
  <c r="F24" i="54"/>
  <c r="E24" i="54"/>
  <c r="D24" i="54"/>
  <c r="C24" i="54"/>
  <c r="K68" i="60"/>
  <c r="K67" i="60"/>
  <c r="K66" i="60"/>
  <c r="K65" i="60"/>
  <c r="K64" i="60"/>
  <c r="K63" i="60"/>
  <c r="K62" i="60"/>
  <c r="K61" i="60"/>
  <c r="K60" i="60"/>
  <c r="K59" i="60"/>
  <c r="K58" i="60"/>
  <c r="K57" i="60"/>
  <c r="K56" i="60"/>
  <c r="K55" i="60"/>
  <c r="K54" i="60"/>
  <c r="K53" i="60"/>
  <c r="K52" i="60"/>
  <c r="K51" i="60"/>
  <c r="K50" i="60"/>
  <c r="K49" i="60"/>
  <c r="K48" i="60"/>
  <c r="K47" i="60"/>
  <c r="K46" i="60"/>
  <c r="K45" i="60"/>
  <c r="K44" i="60"/>
  <c r="K43" i="60"/>
  <c r="K42" i="60"/>
  <c r="K41" i="60"/>
  <c r="K40" i="60"/>
  <c r="K39" i="60"/>
  <c r="K38" i="60"/>
  <c r="K37" i="60"/>
  <c r="K36" i="60"/>
  <c r="K35" i="60"/>
  <c r="K34" i="60"/>
  <c r="K33" i="60"/>
  <c r="K32" i="60"/>
  <c r="K31" i="60"/>
  <c r="K30" i="60"/>
  <c r="K29" i="60"/>
  <c r="B3" i="60"/>
  <c r="C25" i="53"/>
  <c r="D25" i="53"/>
  <c r="E25" i="53"/>
  <c r="F25" i="53"/>
  <c r="G25" i="53"/>
  <c r="H25" i="53"/>
  <c r="I25" i="53"/>
  <c r="J25" i="53"/>
  <c r="K25" i="53"/>
  <c r="C26" i="53"/>
  <c r="D26" i="53"/>
  <c r="E26" i="53"/>
  <c r="F26" i="53"/>
  <c r="G26" i="53"/>
  <c r="H26" i="53"/>
  <c r="I26" i="53"/>
  <c r="J26" i="53"/>
  <c r="K26" i="53"/>
  <c r="C27" i="53"/>
  <c r="D27" i="53"/>
  <c r="E27" i="53"/>
  <c r="F27" i="53"/>
  <c r="G27" i="53"/>
  <c r="H27" i="53"/>
  <c r="I27" i="53"/>
  <c r="J27" i="53"/>
  <c r="K27" i="53"/>
  <c r="C28" i="53"/>
  <c r="D28" i="53"/>
  <c r="E28" i="53"/>
  <c r="F28" i="53"/>
  <c r="G28" i="53"/>
  <c r="H28" i="53"/>
  <c r="I28" i="53"/>
  <c r="J28" i="53"/>
  <c r="K28" i="53"/>
  <c r="C29" i="53"/>
  <c r="D29" i="53"/>
  <c r="E29" i="53"/>
  <c r="F29" i="53"/>
  <c r="G29" i="53"/>
  <c r="H29" i="53"/>
  <c r="I29" i="53"/>
  <c r="J29" i="53"/>
  <c r="K29" i="53"/>
  <c r="D24" i="53"/>
  <c r="E24" i="53"/>
  <c r="F24" i="53"/>
  <c r="G24" i="53"/>
  <c r="H24" i="53"/>
  <c r="I24" i="53"/>
  <c r="J24" i="53"/>
  <c r="K24" i="53"/>
  <c r="C24" i="53"/>
  <c r="K30" i="24"/>
  <c r="K31" i="24"/>
  <c r="K32" i="24"/>
  <c r="K33" i="24"/>
  <c r="K34" i="24"/>
  <c r="K35" i="24"/>
  <c r="K36" i="24"/>
  <c r="K37" i="24"/>
  <c r="K38" i="24"/>
  <c r="K39" i="24"/>
  <c r="K40" i="24"/>
  <c r="K41" i="24"/>
  <c r="K42" i="24"/>
  <c r="K43" i="24"/>
  <c r="K44" i="24"/>
  <c r="K45" i="24"/>
  <c r="K46" i="24"/>
  <c r="K47" i="24"/>
  <c r="K48" i="24"/>
  <c r="K49" i="24"/>
  <c r="K50" i="24"/>
  <c r="K51" i="24"/>
  <c r="K52" i="24"/>
  <c r="K53" i="24"/>
  <c r="K54" i="24"/>
  <c r="K55" i="24"/>
  <c r="K56" i="24"/>
  <c r="K57" i="24"/>
  <c r="K58" i="24"/>
  <c r="K59" i="24"/>
  <c r="K60" i="24"/>
  <c r="K61" i="24"/>
  <c r="K62" i="24"/>
  <c r="K63" i="24"/>
  <c r="K64" i="24"/>
  <c r="K65" i="24"/>
  <c r="K66" i="24"/>
  <c r="K67" i="24"/>
  <c r="K68" i="24"/>
  <c r="K29" i="24"/>
  <c r="F16" i="48" l="1"/>
  <c r="D16" i="48"/>
  <c r="G16" i="48"/>
  <c r="C16" i="48"/>
  <c r="L5" i="65" a="1"/>
  <c r="L5" i="65" s="1"/>
  <c r="M5" i="65" s="1"/>
  <c r="G6" i="48"/>
  <c r="C6" i="48"/>
  <c r="D6" i="48"/>
  <c r="F6" i="48"/>
  <c r="H16" i="48" l="1"/>
  <c r="E16" i="48"/>
  <c r="G12" i="56" l="1"/>
  <c r="H12" i="56"/>
  <c r="R47" i="69"/>
  <c r="N84" i="69"/>
  <c r="N47" i="69"/>
  <c r="N78" i="69"/>
  <c r="R58" i="69"/>
  <c r="F7" i="69"/>
  <c r="N58" i="69"/>
  <c r="J8" i="68"/>
  <c r="F8" i="68"/>
  <c r="F27" i="68"/>
  <c r="F23" i="68"/>
  <c r="B3" i="54"/>
  <c r="B3" i="53"/>
  <c r="C6" i="12"/>
  <c r="B3" i="24"/>
  <c r="F32" i="69" l="1"/>
  <c r="F24" i="69"/>
  <c r="J7" i="69"/>
  <c r="F15" i="69"/>
  <c r="F10" i="68"/>
  <c r="F12" i="68"/>
  <c r="F13" i="68"/>
  <c r="F9" i="68"/>
  <c r="J9" i="68"/>
  <c r="J13" i="68"/>
  <c r="J12" i="68"/>
  <c r="J10" i="68"/>
  <c r="F11" i="68" l="1"/>
  <c r="F28" i="68" s="1"/>
  <c r="J11" i="68"/>
  <c r="J14" i="68"/>
  <c r="J24" i="69"/>
  <c r="J32" i="69"/>
  <c r="J15" i="69"/>
  <c r="F14" i="68"/>
  <c r="J33" i="54" l="1"/>
  <c r="H33" i="54"/>
  <c r="F33" i="54"/>
  <c r="C19" i="54"/>
  <c r="K33" i="54"/>
  <c r="I33" i="54"/>
  <c r="G33" i="54"/>
  <c r="E33" i="54"/>
  <c r="D33" i="54"/>
  <c r="C18" i="54"/>
  <c r="O33" i="54"/>
  <c r="N33" i="54"/>
  <c r="M33" i="54"/>
  <c r="L33" i="54"/>
  <c r="E14" i="54"/>
  <c r="E13" i="54"/>
  <c r="E12" i="54"/>
  <c r="E11" i="54"/>
  <c r="D10" i="54"/>
  <c r="D15" i="54" s="1"/>
  <c r="C10" i="54"/>
  <c r="C67" i="12"/>
  <c r="G18" i="48"/>
  <c r="F18" i="48"/>
  <c r="D18" i="48"/>
  <c r="C18" i="48"/>
  <c r="G8" i="48"/>
  <c r="F8" i="48"/>
  <c r="D8" i="48"/>
  <c r="C8" i="48"/>
  <c r="O33" i="53"/>
  <c r="N33" i="53"/>
  <c r="M33" i="53"/>
  <c r="L33" i="53"/>
  <c r="E14" i="53"/>
  <c r="E13" i="53"/>
  <c r="E12" i="53"/>
  <c r="E11" i="53"/>
  <c r="D15" i="53"/>
  <c r="C10" i="53"/>
  <c r="C15" i="53" s="1"/>
  <c r="E10" i="54" l="1"/>
  <c r="E15" i="53"/>
  <c r="F33" i="53"/>
  <c r="H33" i="53"/>
  <c r="J33" i="53"/>
  <c r="C19" i="53"/>
  <c r="C33" i="54"/>
  <c r="C15" i="54"/>
  <c r="E15" i="54" s="1"/>
  <c r="K33" i="53"/>
  <c r="E33" i="53"/>
  <c r="G33" i="53"/>
  <c r="D33" i="53"/>
  <c r="I33" i="53"/>
  <c r="C18" i="53"/>
  <c r="C33" i="53"/>
  <c r="E10" i="53"/>
  <c r="F8" i="47" l="1"/>
  <c r="E14" i="12"/>
  <c r="F14" i="12"/>
  <c r="D14" i="12"/>
  <c r="C14" i="12"/>
  <c r="H17" i="48"/>
  <c r="H18" i="48" s="1"/>
  <c r="E17" i="48"/>
  <c r="E18" i="48" s="1"/>
  <c r="F17" i="44" l="1"/>
  <c r="F19" i="44" s="1"/>
  <c r="C15" i="12" l="1"/>
  <c r="D6" i="12"/>
  <c r="F5" i="47"/>
  <c r="D84" i="12" l="1"/>
  <c r="D15" i="12"/>
  <c r="E6" i="12"/>
  <c r="G8" i="47"/>
  <c r="G9" i="47"/>
  <c r="H72" i="47"/>
  <c r="H71" i="47"/>
  <c r="H70" i="47"/>
  <c r="H69" i="47"/>
  <c r="H68" i="47"/>
  <c r="H67" i="47"/>
  <c r="H66" i="47"/>
  <c r="H65" i="47"/>
  <c r="H64" i="47"/>
  <c r="H63" i="47"/>
  <c r="H51" i="47"/>
  <c r="H52" i="47"/>
  <c r="H53" i="47"/>
  <c r="H54" i="47"/>
  <c r="H55" i="47"/>
  <c r="H56" i="47"/>
  <c r="H57" i="47"/>
  <c r="H58" i="47"/>
  <c r="H59" i="47"/>
  <c r="H50" i="47"/>
  <c r="H8" i="47" s="1"/>
  <c r="F6" i="12" l="1"/>
  <c r="F15" i="12" s="1"/>
  <c r="E15" i="12"/>
  <c r="G10" i="47"/>
  <c r="H9" i="47"/>
  <c r="E7" i="48"/>
  <c r="E6" i="48"/>
  <c r="H7" i="48"/>
  <c r="H6" i="48"/>
  <c r="E8" i="48" l="1"/>
  <c r="H8" i="48"/>
  <c r="H10" i="47"/>
  <c r="F9" i="47"/>
  <c r="F7" i="47"/>
  <c r="F6" i="47"/>
  <c r="F10" i="47" l="1"/>
  <c r="D9" i="26" l="1"/>
  <c r="F9" i="26"/>
  <c r="D10" i="26"/>
  <c r="F10" i="26"/>
  <c r="D11" i="26"/>
  <c r="F11" i="26"/>
  <c r="D12" i="26"/>
  <c r="F12" i="26"/>
  <c r="D13" i="26"/>
  <c r="F13" i="26"/>
  <c r="D14" i="26"/>
  <c r="F14" i="26"/>
  <c r="D15" i="26"/>
  <c r="F15" i="26"/>
  <c r="D16" i="26"/>
  <c r="F16" i="26"/>
  <c r="D17" i="26"/>
  <c r="F17" i="26"/>
  <c r="D18" i="26"/>
  <c r="F18" i="26"/>
  <c r="D19" i="26"/>
  <c r="F19" i="26"/>
  <c r="D20" i="26"/>
  <c r="F20" i="26"/>
  <c r="D21" i="26"/>
  <c r="F21" i="26"/>
  <c r="D22" i="26"/>
  <c r="F22" i="26"/>
  <c r="D23" i="26"/>
  <c r="F23" i="26"/>
  <c r="D24" i="26"/>
  <c r="F24" i="26"/>
  <c r="D25" i="26"/>
  <c r="F25" i="26"/>
  <c r="D26" i="26"/>
  <c r="F26" i="26"/>
  <c r="D27" i="26"/>
  <c r="F27" i="26"/>
  <c r="D28" i="26"/>
  <c r="F28" i="26"/>
  <c r="D29" i="26"/>
  <c r="F29" i="26"/>
  <c r="D30" i="26"/>
  <c r="F30" i="26"/>
  <c r="D31" i="26"/>
  <c r="F31" i="26"/>
  <c r="D32" i="26"/>
  <c r="F32" i="26"/>
  <c r="D33" i="26"/>
  <c r="F33" i="26"/>
  <c r="D34" i="26"/>
  <c r="F34" i="26"/>
  <c r="D35" i="26"/>
  <c r="F35" i="26"/>
  <c r="D36" i="26"/>
  <c r="F36" i="26"/>
  <c r="D37" i="26"/>
  <c r="F37" i="26"/>
  <c r="D38" i="26"/>
  <c r="F38" i="26"/>
  <c r="D39" i="26"/>
  <c r="F39" i="26"/>
  <c r="D40" i="26"/>
  <c r="F40" i="26"/>
  <c r="D41" i="26"/>
  <c r="F41" i="26"/>
  <c r="D42" i="26"/>
  <c r="F42" i="26"/>
  <c r="D43" i="26"/>
  <c r="F43" i="26"/>
  <c r="D44" i="26"/>
  <c r="F44" i="26"/>
  <c r="D45" i="26"/>
  <c r="F45" i="26"/>
  <c r="D46" i="26"/>
  <c r="F46" i="26"/>
  <c r="D47" i="26"/>
  <c r="F47" i="26"/>
  <c r="D48" i="26"/>
  <c r="F48" i="26"/>
  <c r="D49" i="26"/>
  <c r="F49" i="26"/>
  <c r="D50" i="26"/>
  <c r="F50" i="26"/>
  <c r="P41" i="6" l="1"/>
  <c r="Q41" i="6" s="1"/>
  <c r="R41" i="6" s="1"/>
  <c r="R53" i="6"/>
  <c r="S53" i="6" s="1"/>
  <c r="T53" i="6" s="1"/>
  <c r="U53" i="6" s="1"/>
  <c r="V53" i="6" s="1"/>
  <c r="Q52" i="6"/>
  <c r="R52" i="6" s="1"/>
  <c r="P11" i="6"/>
  <c r="Q11" i="6" s="1"/>
  <c r="R11" i="6" s="1"/>
  <c r="P12" i="6"/>
  <c r="Q12" i="6" s="1"/>
  <c r="R12" i="6" s="1"/>
  <c r="P13" i="6"/>
  <c r="Q13" i="6" s="1"/>
  <c r="R13" i="6" s="1"/>
  <c r="P14" i="6"/>
  <c r="Q14" i="6" s="1"/>
  <c r="R14" i="6" s="1"/>
  <c r="P15" i="6"/>
  <c r="Q15" i="6" s="1"/>
  <c r="R15" i="6" s="1"/>
  <c r="P16" i="6"/>
  <c r="Q16" i="6" s="1"/>
  <c r="R16" i="6" s="1"/>
  <c r="P17" i="6"/>
  <c r="Q17" i="6" s="1"/>
  <c r="P18" i="6"/>
  <c r="Q18" i="6" s="1"/>
  <c r="R18" i="6" s="1"/>
  <c r="P19" i="6"/>
  <c r="Q19" i="6" s="1"/>
  <c r="R19" i="6" s="1"/>
  <c r="S19" i="6" s="1"/>
  <c r="T19" i="6" s="1"/>
  <c r="U19" i="6" s="1"/>
  <c r="V19" i="6" s="1"/>
  <c r="P20" i="6"/>
  <c r="Q20" i="6" s="1"/>
  <c r="R20" i="6" s="1"/>
  <c r="P21" i="6"/>
  <c r="Q21" i="6" s="1"/>
  <c r="R21" i="6" s="1"/>
  <c r="S21" i="6" s="1"/>
  <c r="T21" i="6" s="1"/>
  <c r="U21" i="6" s="1"/>
  <c r="V21" i="6" s="1"/>
  <c r="P22" i="6"/>
  <c r="Q22" i="6" s="1"/>
  <c r="R22" i="6" s="1"/>
  <c r="P23" i="6"/>
  <c r="Q23" i="6" s="1"/>
  <c r="R23" i="6" s="1"/>
  <c r="S23" i="6" s="1"/>
  <c r="T23" i="6" s="1"/>
  <c r="U23" i="6" s="1"/>
  <c r="V23" i="6" s="1"/>
  <c r="P24" i="6"/>
  <c r="Q24" i="6" s="1"/>
  <c r="R24" i="6" s="1"/>
  <c r="P25" i="6"/>
  <c r="Q25" i="6" s="1"/>
  <c r="P26" i="6"/>
  <c r="Q26" i="6" s="1"/>
  <c r="R26" i="6" s="1"/>
  <c r="P27" i="6"/>
  <c r="Q27" i="6" s="1"/>
  <c r="R27" i="6" s="1"/>
  <c r="S27" i="6" s="1"/>
  <c r="T27" i="6" s="1"/>
  <c r="U27" i="6" s="1"/>
  <c r="V27" i="6" s="1"/>
  <c r="P28" i="6"/>
  <c r="Q28" i="6" s="1"/>
  <c r="R28" i="6" s="1"/>
  <c r="P29" i="6"/>
  <c r="Q29" i="6" s="1"/>
  <c r="R29" i="6" s="1"/>
  <c r="S29" i="6" s="1"/>
  <c r="T29" i="6" s="1"/>
  <c r="U29" i="6" s="1"/>
  <c r="V29" i="6" s="1"/>
  <c r="P30" i="6"/>
  <c r="Q30" i="6" s="1"/>
  <c r="R30" i="6" s="1"/>
  <c r="P31" i="6"/>
  <c r="Q31" i="6" s="1"/>
  <c r="R31" i="6" s="1"/>
  <c r="S31" i="6" s="1"/>
  <c r="T31" i="6" s="1"/>
  <c r="U31" i="6" s="1"/>
  <c r="V31" i="6" s="1"/>
  <c r="P32" i="6"/>
  <c r="Q32" i="6" s="1"/>
  <c r="R32" i="6" s="1"/>
  <c r="P33" i="6"/>
  <c r="Q33" i="6" s="1"/>
  <c r="P34" i="6"/>
  <c r="Q34" i="6" s="1"/>
  <c r="R34" i="6" s="1"/>
  <c r="P35" i="6"/>
  <c r="Q35" i="6" s="1"/>
  <c r="R35" i="6" s="1"/>
  <c r="S35" i="6" s="1"/>
  <c r="T35" i="6" s="1"/>
  <c r="U35" i="6" s="1"/>
  <c r="V35" i="6" s="1"/>
  <c r="P36" i="6"/>
  <c r="Q36" i="6" s="1"/>
  <c r="R36" i="6" s="1"/>
  <c r="P37" i="6"/>
  <c r="Q37" i="6" s="1"/>
  <c r="R37" i="6" s="1"/>
  <c r="S37" i="6" s="1"/>
  <c r="T37" i="6" s="1"/>
  <c r="U37" i="6" s="1"/>
  <c r="V37" i="6" s="1"/>
  <c r="P38" i="6"/>
  <c r="Q38" i="6" s="1"/>
  <c r="R38" i="6" s="1"/>
  <c r="P39" i="6"/>
  <c r="Q39" i="6" s="1"/>
  <c r="R39" i="6" s="1"/>
  <c r="S39" i="6" s="1"/>
  <c r="T39" i="6" s="1"/>
  <c r="U39" i="6" s="1"/>
  <c r="V39" i="6" s="1"/>
  <c r="P40" i="6"/>
  <c r="Q40" i="6" s="1"/>
  <c r="R40" i="6" s="1"/>
  <c r="P42" i="6"/>
  <c r="Q42" i="6" s="1"/>
  <c r="R42" i="6" s="1"/>
  <c r="P43" i="6"/>
  <c r="Q43" i="6" s="1"/>
  <c r="R43" i="6" s="1"/>
  <c r="P44" i="6"/>
  <c r="Q44" i="6" s="1"/>
  <c r="R44" i="6" s="1"/>
  <c r="P45" i="6"/>
  <c r="Q45" i="6" s="1"/>
  <c r="R45" i="6" s="1"/>
  <c r="S45" i="6" s="1"/>
  <c r="T45" i="6" s="1"/>
  <c r="U45" i="6" s="1"/>
  <c r="V45" i="6" s="1"/>
  <c r="P46" i="6"/>
  <c r="Q46" i="6" s="1"/>
  <c r="R46" i="6" s="1"/>
  <c r="P47" i="6"/>
  <c r="Q47" i="6" s="1"/>
  <c r="R47" i="6" s="1"/>
  <c r="S47" i="6" s="1"/>
  <c r="T47" i="6" s="1"/>
  <c r="U47" i="6" s="1"/>
  <c r="V47" i="6" s="1"/>
  <c r="P48" i="6"/>
  <c r="Q48" i="6" s="1"/>
  <c r="R48" i="6" s="1"/>
  <c r="P49" i="6"/>
  <c r="Q49" i="6" s="1"/>
  <c r="R49" i="6" s="1"/>
  <c r="P50" i="6"/>
  <c r="Q50" i="6" s="1"/>
  <c r="R50" i="6" s="1"/>
  <c r="P51" i="6"/>
  <c r="P10" i="6"/>
  <c r="Q10" i="6" s="1"/>
  <c r="R10" i="6" s="1"/>
  <c r="S10" i="6" s="1"/>
  <c r="V57" i="6"/>
  <c r="U56" i="6"/>
  <c r="V56" i="6" s="1"/>
  <c r="T55" i="6"/>
  <c r="U55" i="6" s="1"/>
  <c r="V55" i="6" s="1"/>
  <c r="R54" i="6"/>
  <c r="S54" i="6" s="1"/>
  <c r="T54" i="6" s="1"/>
  <c r="U54" i="6" s="1"/>
  <c r="V54" i="6" s="1"/>
  <c r="S13" i="6" l="1"/>
  <c r="T13" i="6" s="1"/>
  <c r="U13" i="6" s="1"/>
  <c r="V13" i="6" s="1"/>
  <c r="R33" i="6"/>
  <c r="S33" i="6" s="1"/>
  <c r="T33" i="6" s="1"/>
  <c r="U33" i="6" s="1"/>
  <c r="V33" i="6" s="1"/>
  <c r="R25" i="6"/>
  <c r="S25" i="6" s="1"/>
  <c r="T25" i="6" s="1"/>
  <c r="U25" i="6" s="1"/>
  <c r="V25" i="6" s="1"/>
  <c r="R17" i="6"/>
  <c r="S17" i="6" s="1"/>
  <c r="T17" i="6" s="1"/>
  <c r="U17" i="6" s="1"/>
  <c r="V17" i="6" s="1"/>
  <c r="S49" i="6"/>
  <c r="T49" i="6" s="1"/>
  <c r="U49" i="6" s="1"/>
  <c r="V49" i="6" s="1"/>
  <c r="S41" i="6"/>
  <c r="T41" i="6" s="1"/>
  <c r="U41" i="6" s="1"/>
  <c r="V41" i="6" s="1"/>
  <c r="Q51" i="6"/>
  <c r="R51" i="6" s="1"/>
  <c r="S51" i="6" s="1"/>
  <c r="T51" i="6" s="1"/>
  <c r="U51" i="6" s="1"/>
  <c r="V51" i="6" s="1"/>
  <c r="T10" i="6"/>
  <c r="U10" i="6" s="1"/>
  <c r="V10" i="6" s="1"/>
  <c r="S43" i="6"/>
  <c r="T43" i="6" s="1"/>
  <c r="U43" i="6" s="1"/>
  <c r="V43" i="6" s="1"/>
  <c r="S46" i="6"/>
  <c r="T46" i="6" s="1"/>
  <c r="U46" i="6" s="1"/>
  <c r="V46" i="6" s="1"/>
  <c r="S38" i="6"/>
  <c r="T38" i="6" s="1"/>
  <c r="U38" i="6" s="1"/>
  <c r="V38" i="6" s="1"/>
  <c r="S30" i="6"/>
  <c r="T30" i="6" s="1"/>
  <c r="U30" i="6" s="1"/>
  <c r="V30" i="6" s="1"/>
  <c r="S22" i="6"/>
  <c r="T22" i="6" s="1"/>
  <c r="U22" i="6" s="1"/>
  <c r="V22" i="6" s="1"/>
  <c r="S48" i="6"/>
  <c r="T48" i="6" s="1"/>
  <c r="U48" i="6" s="1"/>
  <c r="V48" i="6" s="1"/>
  <c r="S40" i="6"/>
  <c r="T40" i="6" s="1"/>
  <c r="U40" i="6" s="1"/>
  <c r="V40" i="6" s="1"/>
  <c r="S32" i="6"/>
  <c r="T32" i="6" s="1"/>
  <c r="U32" i="6" s="1"/>
  <c r="V32" i="6" s="1"/>
  <c r="S24" i="6"/>
  <c r="T24" i="6" s="1"/>
  <c r="U24" i="6" s="1"/>
  <c r="V24" i="6" s="1"/>
  <c r="S16" i="6"/>
  <c r="T16" i="6" s="1"/>
  <c r="U16" i="6" s="1"/>
  <c r="V16" i="6" s="1"/>
  <c r="S50" i="6"/>
  <c r="T50" i="6" s="1"/>
  <c r="U50" i="6" s="1"/>
  <c r="V50" i="6" s="1"/>
  <c r="S42" i="6"/>
  <c r="T42" i="6" s="1"/>
  <c r="U42" i="6" s="1"/>
  <c r="V42" i="6" s="1"/>
  <c r="S34" i="6"/>
  <c r="T34" i="6" s="1"/>
  <c r="U34" i="6" s="1"/>
  <c r="V34" i="6" s="1"/>
  <c r="S26" i="6"/>
  <c r="T26" i="6" s="1"/>
  <c r="U26" i="6" s="1"/>
  <c r="V26" i="6" s="1"/>
  <c r="S18" i="6"/>
  <c r="T18" i="6" s="1"/>
  <c r="U18" i="6" s="1"/>
  <c r="V18" i="6" s="1"/>
  <c r="S15" i="6"/>
  <c r="T15" i="6" s="1"/>
  <c r="U15" i="6" s="1"/>
  <c r="V15" i="6" s="1"/>
  <c r="S12" i="6"/>
  <c r="T12" i="6" s="1"/>
  <c r="U12" i="6" s="1"/>
  <c r="V12" i="6" s="1"/>
  <c r="S52" i="6"/>
  <c r="T52" i="6" s="1"/>
  <c r="U52" i="6" s="1"/>
  <c r="V52" i="6" s="1"/>
  <c r="S44" i="6"/>
  <c r="T44" i="6" s="1"/>
  <c r="U44" i="6" s="1"/>
  <c r="V44" i="6" s="1"/>
  <c r="S36" i="6"/>
  <c r="T36" i="6" s="1"/>
  <c r="U36" i="6" s="1"/>
  <c r="V36" i="6" s="1"/>
  <c r="S28" i="6"/>
  <c r="T28" i="6" s="1"/>
  <c r="U28" i="6" s="1"/>
  <c r="V28" i="6" s="1"/>
  <c r="S20" i="6"/>
  <c r="T20" i="6" s="1"/>
  <c r="U20" i="6" s="1"/>
  <c r="V20" i="6" s="1"/>
  <c r="S14" i="6"/>
  <c r="T14" i="6" s="1"/>
  <c r="U14" i="6" s="1"/>
  <c r="V14" i="6" s="1"/>
  <c r="S11" i="6"/>
  <c r="T11" i="6" s="1"/>
  <c r="U11" i="6" s="1"/>
  <c r="V11" i="6" s="1"/>
  <c r="D69" i="12" l="1"/>
  <c r="C69" i="12"/>
  <c r="F8" i="26" l="1"/>
  <c r="D8" i="26"/>
  <c r="D44" i="6" l="1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L4" i="26"/>
  <c r="K4" i="26"/>
  <c r="J4" i="26"/>
  <c r="I4" i="26"/>
  <c r="L3" i="26"/>
  <c r="K3" i="26"/>
  <c r="J3" i="26"/>
  <c r="I3" i="26"/>
  <c r="Q38" i="26" l="1"/>
  <c r="T38" i="26" s="1"/>
  <c r="Q21" i="26"/>
  <c r="T21" i="26" s="1"/>
  <c r="Q13" i="26"/>
  <c r="T13" i="26" s="1"/>
  <c r="Q34" i="26"/>
  <c r="T34" i="26" s="1"/>
  <c r="Q49" i="26"/>
  <c r="T49" i="26" s="1"/>
  <c r="Q30" i="26"/>
  <c r="T30" i="26" s="1"/>
  <c r="Q45" i="26"/>
  <c r="T45" i="26" s="1"/>
  <c r="Q26" i="26"/>
  <c r="T26" i="26" s="1"/>
  <c r="Q41" i="26"/>
  <c r="T41" i="26" s="1"/>
  <c r="Q37" i="26"/>
  <c r="T37" i="26" s="1"/>
  <c r="Q50" i="26"/>
  <c r="T50" i="26" s="1"/>
  <c r="Q33" i="26"/>
  <c r="T33" i="26" s="1"/>
  <c r="Q18" i="26"/>
  <c r="T18" i="26" s="1"/>
  <c r="Q46" i="26"/>
  <c r="T46" i="26" s="1"/>
  <c r="Q29" i="26"/>
  <c r="T29" i="26" s="1"/>
  <c r="Q14" i="26"/>
  <c r="T14" i="26" s="1"/>
  <c r="Q42" i="26"/>
  <c r="T42" i="26" s="1"/>
  <c r="Q25" i="26"/>
  <c r="T25" i="26" s="1"/>
  <c r="Q17" i="26"/>
  <c r="T17" i="26" s="1"/>
  <c r="Q22" i="26"/>
  <c r="T22" i="26" s="1"/>
  <c r="Q10" i="26"/>
  <c r="T10" i="26" s="1"/>
  <c r="Q9" i="26"/>
  <c r="T9" i="26" s="1"/>
  <c r="Q39" i="26"/>
  <c r="T39" i="26" s="1"/>
  <c r="Q48" i="26"/>
  <c r="T48" i="26" s="1"/>
  <c r="Q16" i="26"/>
  <c r="T16" i="26" s="1"/>
  <c r="Q35" i="26"/>
  <c r="T35" i="26" s="1"/>
  <c r="Q44" i="26"/>
  <c r="T44" i="26" s="1"/>
  <c r="Q12" i="26"/>
  <c r="T12" i="26" s="1"/>
  <c r="Q27" i="26"/>
  <c r="T27" i="26" s="1"/>
  <c r="Q36" i="26"/>
  <c r="T36" i="26" s="1"/>
  <c r="Q23" i="26"/>
  <c r="T23" i="26" s="1"/>
  <c r="Q32" i="26"/>
  <c r="T32" i="26" s="1"/>
  <c r="Q19" i="26"/>
  <c r="T19" i="26" s="1"/>
  <c r="Q28" i="26"/>
  <c r="T28" i="26" s="1"/>
  <c r="Q47" i="26"/>
  <c r="T47" i="26" s="1"/>
  <c r="Q15" i="26"/>
  <c r="T15" i="26" s="1"/>
  <c r="Q24" i="26"/>
  <c r="T24" i="26" s="1"/>
  <c r="Q43" i="26"/>
  <c r="T43" i="26" s="1"/>
  <c r="Q11" i="26"/>
  <c r="T11" i="26" s="1"/>
  <c r="Q20" i="26"/>
  <c r="T20" i="26" s="1"/>
  <c r="Q31" i="26"/>
  <c r="T31" i="26" s="1"/>
  <c r="Q40" i="26"/>
  <c r="T40" i="26" s="1"/>
  <c r="Q8" i="26"/>
  <c r="T8" i="2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Caputo Alessia</author>
  </authors>
  <commentList>
    <comment ref="F5" authorId="0" shapeId="0" xr:uid="{878E96D0-C2DE-4265-8078-88C1A0E297A2}">
      <text>
        <r>
          <rPr>
            <sz val="9"/>
            <color indexed="81"/>
            <rFont val="Tahoma"/>
            <family val="2"/>
          </rPr>
          <t>Per ambito tariffario si intende il territorio, comunale o sovra-comunale, nel quale si applica la medesima tariffa (sia essa TARI o tariffa corrispettiva) e a cui, pertanto, si riferisce il piano economico-finanziario. Nel caso di predisposizione di PEF unitario (Cfr. 31.2 MTR-3), inserire il nome del bacino a cui si riferisce il PEF unitario.</t>
        </r>
      </text>
    </comment>
    <comment ref="G8" authorId="0" shapeId="0" xr:uid="{95EE206F-DCB1-46D5-8363-7D74ABBE6E54}">
      <text>
        <r>
          <rPr>
            <sz val="9"/>
            <color indexed="81"/>
            <rFont val="Tahoma"/>
            <family val="2"/>
          </rPr>
          <t>Per i gestori "imprese" inserire la Partita IVA, per il Comune il codice ISTAT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9" authorId="0" shapeId="0" xr:uid="{8F454177-BFEE-4F06-B10A-E34E5B1546CE}">
      <text>
        <r>
          <rPr>
            <sz val="11"/>
            <color theme="1"/>
            <rFont val="Calibri"/>
            <family val="2"/>
            <scheme val="minor"/>
          </rPr>
          <t>======
ID#AAABzVweSPM
Caputo Alessia    (2026-02-03 12:18:15)
NOTA CTRmin: Inserire i costi computati nel PEF di aggiornamento per le annualità 2024- 2025 e relativi ai flussi di rifiuti conferiti presso impianti che nel 2024 e 2025 hanno praticato tariffe regolate</t>
        </r>
      </text>
    </comment>
    <comment ref="B16" authorId="0" shapeId="0" xr:uid="{B2E5012B-8515-45C8-B25B-A28977F7BE44}">
      <text>
        <r>
          <rPr>
            <sz val="11"/>
            <color theme="1"/>
            <rFont val="Calibri"/>
            <family val="2"/>
            <scheme val="minor"/>
          </rPr>
          <t>======
ID#AAABzVweSO8
Caputo Alessia    (2026-02-03 12:18:15)
NOTA CTSmin: Inserire i costi computati nel PEF di aggiornamento per le annualità 2024- 2025 e relativi ai flussi di rifiuti conferiti presso impianti che nel 2024 e 2025 hanno praticato tariffe regolate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<sst xmlns="http://schemas.openxmlformats.org/spreadsheetml/2006/main" count="3096" uniqueCount="1383">
  <si>
    <t>Parametri MTR-2</t>
  </si>
  <si>
    <t>Denominazione Ambito tariffario</t>
  </si>
  <si>
    <t>Ambito tariffario</t>
  </si>
  <si>
    <t>Denominazione Gestori</t>
  </si>
  <si>
    <t>Gestore 1</t>
  </si>
  <si>
    <t>Gestore 2</t>
  </si>
  <si>
    <t>Gestore 3</t>
  </si>
  <si>
    <t>Comune</t>
  </si>
  <si>
    <r>
      <t>rpi</t>
    </r>
    <r>
      <rPr>
        <vertAlign val="subscript"/>
        <sz val="11"/>
        <color theme="1"/>
        <rFont val="Century Gothic"/>
        <family val="2"/>
      </rPr>
      <t>a</t>
    </r>
  </si>
  <si>
    <t xml:space="preserve">Dati di conto economico: </t>
  </si>
  <si>
    <t>RICAVI</t>
  </si>
  <si>
    <t>A1) Ricavi delle vendite e delle prestazioni</t>
  </si>
  <si>
    <t>A5) Altri ricavi e proventi</t>
  </si>
  <si>
    <t>B6 - Costi per materie di consumo e merci (al netto di resi, abbuoni e sconti)</t>
  </si>
  <si>
    <t>B7 - Costi per servizi</t>
  </si>
  <si>
    <r>
      <t>CRT</t>
    </r>
    <r>
      <rPr>
        <vertAlign val="subscript"/>
        <sz val="11"/>
        <color theme="1"/>
        <rFont val="Century Gothic"/>
        <family val="2"/>
      </rPr>
      <t>a</t>
    </r>
  </si>
  <si>
    <r>
      <t>CTS</t>
    </r>
    <r>
      <rPr>
        <vertAlign val="subscript"/>
        <sz val="11"/>
        <color theme="1"/>
        <rFont val="Century Gothic"/>
        <family val="2"/>
      </rPr>
      <t>a</t>
    </r>
  </si>
  <si>
    <r>
      <t>CTR</t>
    </r>
    <r>
      <rPr>
        <vertAlign val="subscript"/>
        <sz val="11"/>
        <color theme="1"/>
        <rFont val="Century Gothic"/>
        <family val="2"/>
      </rPr>
      <t>a</t>
    </r>
  </si>
  <si>
    <r>
      <t>CRD</t>
    </r>
    <r>
      <rPr>
        <vertAlign val="subscript"/>
        <sz val="11"/>
        <color theme="1"/>
        <rFont val="Century Gothic"/>
        <family val="2"/>
      </rPr>
      <t>a</t>
    </r>
  </si>
  <si>
    <r>
      <t>CSL</t>
    </r>
    <r>
      <rPr>
        <vertAlign val="subscript"/>
        <sz val="11"/>
        <color theme="1"/>
        <rFont val="Century Gothic"/>
        <family val="2"/>
      </rPr>
      <t>a</t>
    </r>
  </si>
  <si>
    <r>
      <t>CARC</t>
    </r>
    <r>
      <rPr>
        <vertAlign val="subscript"/>
        <sz val="11"/>
        <color theme="1"/>
        <rFont val="Century Gothic"/>
        <family val="2"/>
      </rPr>
      <t>a</t>
    </r>
  </si>
  <si>
    <r>
      <t>CGG</t>
    </r>
    <r>
      <rPr>
        <vertAlign val="subscript"/>
        <sz val="11"/>
        <color theme="1"/>
        <rFont val="Century Gothic"/>
        <family val="2"/>
      </rPr>
      <t>a</t>
    </r>
  </si>
  <si>
    <r>
      <t>CCD</t>
    </r>
    <r>
      <rPr>
        <vertAlign val="subscript"/>
        <sz val="11"/>
        <color theme="1"/>
        <rFont val="Century Gothic"/>
        <family val="2"/>
      </rPr>
      <t>a</t>
    </r>
  </si>
  <si>
    <r>
      <t>CO</t>
    </r>
    <r>
      <rPr>
        <vertAlign val="subscript"/>
        <sz val="11"/>
        <color theme="1"/>
        <rFont val="Century Gothic"/>
        <family val="2"/>
      </rPr>
      <t>AL,a</t>
    </r>
  </si>
  <si>
    <t>B8 - Costi per godimento di beni di terzi</t>
  </si>
  <si>
    <t>B9 - Costi del personale</t>
  </si>
  <si>
    <t>B11 - Variazioni delle rimanenze di materie prime, sussidiarie, di consumo e merci</t>
  </si>
  <si>
    <t>B14 - Oneri diversi di gestione</t>
  </si>
  <si>
    <t>totale</t>
  </si>
  <si>
    <t>B12 - Accantonamento per rischi, nella misura massima ammessa dalle leggi e prassi fiscali</t>
  </si>
  <si>
    <t xml:space="preserve">B13 - Altri accantonamenti </t>
  </si>
  <si>
    <t>poste rettificative costi operativi:</t>
  </si>
  <si>
    <t>Costi attribuibili alle attività capitalizzate</t>
  </si>
  <si>
    <t>oneri finanziari e le rettifiche di valori di attività finanziarie</t>
  </si>
  <si>
    <t>Proprietario 1</t>
  </si>
  <si>
    <t>svalutazioni delle immobilizzazioni</t>
  </si>
  <si>
    <t>Proprietario 2</t>
  </si>
  <si>
    <t>oneri straordinari</t>
  </si>
  <si>
    <t>Proprietario 3</t>
  </si>
  <si>
    <t>oneri per assicurazioni, qualora non espressamente previste da specifici obblighi normativi</t>
  </si>
  <si>
    <t>Leasing</t>
  </si>
  <si>
    <t>oneri per sanzioni, penali e risarcimenti, nonché costi sostenuti per il contenzioso ove l’impresa sia risultata soccombente</t>
  </si>
  <si>
    <t>costi connessi all’erogazione di liberalità</t>
  </si>
  <si>
    <t>costi pubblicitari e di marketing, ad esclusione di oneri che derivino da obblighi posti in capo ai concessionari</t>
  </si>
  <si>
    <t>spese di rappresentanza</t>
  </si>
  <si>
    <t>poste rettificative capitale investito:</t>
  </si>
  <si>
    <r>
      <t>PR</t>
    </r>
    <r>
      <rPr>
        <b/>
        <vertAlign val="subscript"/>
        <sz val="11"/>
        <color theme="1"/>
        <rFont val="Century Gothic"/>
        <family val="2"/>
      </rPr>
      <t>a</t>
    </r>
  </si>
  <si>
    <t>di cui TFR</t>
  </si>
  <si>
    <t>di cui fondi rischi e oneri</t>
  </si>
  <si>
    <t>di cui fondi per il ripristino di beni di  terzi</t>
  </si>
  <si>
    <t>TOTALE</t>
  </si>
  <si>
    <t>subtotale</t>
  </si>
  <si>
    <t>Cespiti gestore/Cespiti Proprietari diversi dal gestore</t>
  </si>
  <si>
    <t>ID Categoria Immobilizzazione</t>
  </si>
  <si>
    <t>Categoria immobilizzazione</t>
  </si>
  <si>
    <t>ID Categoria Cespite</t>
  </si>
  <si>
    <t>Categoria Cespiti Specifici</t>
  </si>
  <si>
    <t>Anno Cespite</t>
  </si>
  <si>
    <r>
      <t>Ci</t>
    </r>
    <r>
      <rPr>
        <b/>
        <vertAlign val="subscript"/>
        <sz val="11"/>
        <color theme="1"/>
        <rFont val="Century Gothic"/>
        <family val="2"/>
      </rPr>
      <t>c,t</t>
    </r>
  </si>
  <si>
    <r>
      <t>FA</t>
    </r>
    <r>
      <rPr>
        <b/>
        <vertAlign val="subscript"/>
        <sz val="11"/>
        <color theme="1"/>
        <rFont val="Century Gothic"/>
        <family val="2"/>
      </rPr>
      <t>CI,c,2017</t>
    </r>
  </si>
  <si>
    <r>
      <t>CFP</t>
    </r>
    <r>
      <rPr>
        <b/>
        <i/>
        <vertAlign val="subscript"/>
        <sz val="11"/>
        <color theme="1"/>
        <rFont val="Century Gothic"/>
        <family val="2"/>
      </rPr>
      <t>c,t</t>
    </r>
  </si>
  <si>
    <r>
      <t>FA</t>
    </r>
    <r>
      <rPr>
        <b/>
        <i/>
        <vertAlign val="subscript"/>
        <sz val="11"/>
        <color theme="1"/>
        <rFont val="Century Gothic"/>
        <family val="2"/>
      </rPr>
      <t>CFP,c,2017</t>
    </r>
  </si>
  <si>
    <t xml:space="preserve">Discariche
Vita Utile </t>
  </si>
  <si>
    <t>Anno dismissioni</t>
  </si>
  <si>
    <t>Vite Utili 
c. 15.2 MTR-2</t>
  </si>
  <si>
    <t xml:space="preserve">Variazioni vite utili regolatorie
(c. 15.5 e c. 15.6 MTR-2) </t>
  </si>
  <si>
    <t>Inserire vita utile se si ricade negli c. 15.5 e c. 15.6 MTR-2</t>
  </si>
  <si>
    <t>Vite utili
c. 15.5 e c. 15.6 MTR-2</t>
  </si>
  <si>
    <t>Costi previsionali</t>
  </si>
  <si>
    <t>Costi previsionali parte variabile</t>
  </si>
  <si>
    <t>Costi previsionali parte fissa</t>
  </si>
  <si>
    <t>i</t>
  </si>
  <si>
    <t>Detrazioni da Det. 2/DRIF/2021 comma 1.4 (MIUR/Evasione/Agevolazioni/Riduzioni)</t>
  </si>
  <si>
    <t>Detrazioni come da Det. 2/DRIF/2021 comma 1.4 - PARTE VARIABILE</t>
  </si>
  <si>
    <t>Detrazioni come da Det. 2/DRIF/2021 comma 1.4  - PARTE FISSA</t>
  </si>
  <si>
    <t>Detrazioni come da Det. 2/DRIF/2021 comma 1.4 - TOTALE</t>
  </si>
  <si>
    <t>Attività esterne ciclo integrato RU</t>
  </si>
  <si>
    <t>Cespiti proprietari diversi dal gestore - Proprietario1</t>
  </si>
  <si>
    <t>Cespiti proprietari diversi dal gestore - Proprietario2</t>
  </si>
  <si>
    <t>Cespiti proprietari diversi dal gestore - Proprietario3</t>
  </si>
  <si>
    <t>Cespiti gestore</t>
  </si>
  <si>
    <t>Inflazione</t>
  </si>
  <si>
    <t>TABELLA DEFLATORI</t>
  </si>
  <si>
    <t>TABELLA VITE UTILI REGOLATORIE</t>
  </si>
  <si>
    <t>Deflatore investimenti</t>
  </si>
  <si>
    <t>ID IMM</t>
  </si>
  <si>
    <t>ID CESPITI</t>
  </si>
  <si>
    <t>ID Imm_cespiti</t>
  </si>
  <si>
    <t>Categorie di cespiti specifici</t>
  </si>
  <si>
    <t>Vita Utile Regolatorie MTR-2</t>
  </si>
  <si>
    <t>ANNO</t>
  </si>
  <si>
    <t xml:space="preserve"> Deflatore per anno 2018</t>
  </si>
  <si>
    <t xml:space="preserve"> Deflatore per anno 2019</t>
  </si>
  <si>
    <t xml:space="preserve"> Deflatore per anno 2020</t>
  </si>
  <si>
    <t xml:space="preserve"> Deflatore per anno 2021</t>
  </si>
  <si>
    <t xml:space="preserve"> Deflatore per anno 2022</t>
  </si>
  <si>
    <t xml:space="preserve"> Deflatore per anno 2023</t>
  </si>
  <si>
    <t xml:space="preserve"> Deflatore per anno 2024</t>
  </si>
  <si>
    <t xml:space="preserve"> Deflatore per anno 2025</t>
  </si>
  <si>
    <t>Raccolta e trasporto, Spazzamento e lavaggio</t>
  </si>
  <si>
    <t>Trattamento Meccanico Biologico</t>
  </si>
  <si>
    <t>Discariche</t>
  </si>
  <si>
    <t>Inceneritori</t>
  </si>
  <si>
    <t>Compostaggio, Digestione Anaerobica e Misti</t>
  </si>
  <si>
    <t>Cespiti Comuni</t>
  </si>
  <si>
    <t>Compattatori, Spazzatrici e Autocarri attrezzati</t>
  </si>
  <si>
    <t>Unità trattamento meccanico (separatori, compattatori, tritovagliatura, ecc.)</t>
  </si>
  <si>
    <t>Impianti di pretrattamento</t>
  </si>
  <si>
    <t>Unità di pretrattamento</t>
  </si>
  <si>
    <t>Terreni</t>
  </si>
  <si>
    <t>Cassonetti, Campane e Cassoni</t>
  </si>
  <si>
    <t xml:space="preserve">Unità trattamento biologico (bioessiccazione, biostabilizzazione, digestione anaerobica, ecc.) </t>
  </si>
  <si>
    <t>Opere di impermeabilizzazione del fondo e delle pareti e di difesa idraulica</t>
  </si>
  <si>
    <t>Unità di incenerimento a griglia mobile (combustore, caldaia, trattamento fumi)</t>
  </si>
  <si>
    <t>Unità di compostaggio</t>
  </si>
  <si>
    <t>Fabbricati</t>
  </si>
  <si>
    <t>Altre attrezzature (bidoni, aspirafoglie, ecc.)</t>
  </si>
  <si>
    <t xml:space="preserve">Impianti raccolta e trattamento biogas </t>
  </si>
  <si>
    <t>Impianti di raccolta e trattamento percolato</t>
  </si>
  <si>
    <t>Unità di incenerimento a letto fluido (combustore, caldaia, trattamento fumi)</t>
  </si>
  <si>
    <t>Unità digestione anaerobica</t>
  </si>
  <si>
    <t>Sistemi informativi</t>
  </si>
  <si>
    <t>Altri impianti (pesatura, riduzione odori, lavaggio, aspirazione esalazioni, ecc.)</t>
  </si>
  <si>
    <t>Turbina/alimentatore</t>
  </si>
  <si>
    <t>Impianto di raccolta e trattamento biogas</t>
  </si>
  <si>
    <t>Immobilizzazioni immateriali</t>
  </si>
  <si>
    <t>Altri impianti</t>
  </si>
  <si>
    <t xml:space="preserve">Altri impianti </t>
  </si>
  <si>
    <t>Pozzi monitoraggio falda</t>
  </si>
  <si>
    <t>Altri impianti (pesatura, riduzione odori, misura, ecc.)</t>
  </si>
  <si>
    <t>Impianto di raccolta e trattamento percolato</t>
  </si>
  <si>
    <t>Altre immobilizzazioni materiali</t>
  </si>
  <si>
    <t>Impianti di cogenerazione</t>
  </si>
  <si>
    <t>Altri impianti (pesatura, riduzione odori, misura ecc.)</t>
  </si>
  <si>
    <t>Telecontrollo</t>
  </si>
  <si>
    <t>Cespiti comuni</t>
  </si>
  <si>
    <t>Macchine operatrici (pale meccaniche, compattatori, ecc.)</t>
  </si>
  <si>
    <t>Automezzi e Autoveicoli</t>
  </si>
  <si>
    <t xml:space="preserve">Legata alla capacità residua e alle migliori stime disponibili in ordine all’esaurimento della discarica come definita dall’ETC, con procedura partecipata dal gestore    </t>
  </si>
  <si>
    <t>-</t>
  </si>
  <si>
    <t>Cespiti proprietari diversi del gestore</t>
  </si>
  <si>
    <t>Proprietà cespiti</t>
  </si>
  <si>
    <t>Variazioni vita utile regolatoria</t>
  </si>
  <si>
    <t>vita utile INFERIORE alla vita utile regolatoria - c. 15.5</t>
  </si>
  <si>
    <t>vita utile SUPERIORE alla vita utile regolatoria - c. 15.6</t>
  </si>
  <si>
    <t>vita utile regolatoria</t>
  </si>
  <si>
    <t>Componente tariffaria</t>
  </si>
  <si>
    <t>Descrizione</t>
  </si>
  <si>
    <t>TITOLO V – SOSTENIBILITÀ FINANZIARIA EFFICIENTE</t>
  </si>
  <si>
    <t>il recupero dello scostamento tra le entrate tariffarie variabili approvate per l’anno (a-2), qualora non coperte da ulteriori risorse disponibili, e quanto fatturato, per la parte variabile, con riferimento alla medesima annualità.</t>
  </si>
  <si>
    <t>Contributo MIUR percepito ai sensi del DL 248/07</t>
  </si>
  <si>
    <t>Entrate provenienti da attività di recupero dell’evasione</t>
  </si>
  <si>
    <t>Entrate derivanti da procedure sanzionatorie</t>
  </si>
  <si>
    <t>il recupero dello scostamento tra le entrate tariffarie fisse approvate per l’anno (a-2), qualora non coperte da ulteriori risorse disponibili, e quanto fatturato, per la parte fissa, con riferimento alla medesima annualità.</t>
  </si>
  <si>
    <t>Riepilogo Costi ARERA</t>
  </si>
  <si>
    <t>Voce ARERA</t>
  </si>
  <si>
    <t>Totale</t>
  </si>
  <si>
    <t>Importo</t>
  </si>
  <si>
    <t>Costi effettivamente sostenuti con risorse proprie del Comune per il raggiungimento degli obiettivi (target) sottostanti, già ridotti di eventuali contributi in conto esercizio erogati da parte di Regione e/o altri Enti</t>
  </si>
  <si>
    <t>Costi effettivamente sostenuti con risorse proprie del Comune per il raggiungimento degli obiettivi (target) sottostanti, già ridotti di eventuali contributi in conto esercizio erogati da parte di Comuni, Regione e/o altri Enti</t>
  </si>
  <si>
    <t xml:space="preserve">Descrizione </t>
  </si>
  <si>
    <t>Costi di Parte variabile (TV)</t>
  </si>
  <si>
    <t>Costi di Parte Fissa (TF)</t>
  </si>
  <si>
    <t>Imponibile</t>
  </si>
  <si>
    <t xml:space="preserve">IVA </t>
  </si>
  <si>
    <t>Imponibile e IVA su costi diretti del Comune</t>
  </si>
  <si>
    <t>Totale IVA</t>
  </si>
  <si>
    <t>Comune/Gestore</t>
  </si>
  <si>
    <t>Importo effettivo</t>
  </si>
  <si>
    <t>Importo previsto</t>
  </si>
  <si>
    <t>Differenza (Conguagli Rc)</t>
  </si>
  <si>
    <r>
      <t>COS</t>
    </r>
    <r>
      <rPr>
        <vertAlign val="subscript"/>
        <sz val="14"/>
        <color theme="1"/>
        <rFont val="Century Gothic"/>
        <family val="2"/>
      </rPr>
      <t>TV</t>
    </r>
  </si>
  <si>
    <r>
      <t>COV</t>
    </r>
    <r>
      <rPr>
        <vertAlign val="subscript"/>
        <sz val="14"/>
        <color theme="1"/>
        <rFont val="Century Gothic"/>
        <family val="2"/>
      </rPr>
      <t>TV</t>
    </r>
  </si>
  <si>
    <r>
      <t>COV</t>
    </r>
    <r>
      <rPr>
        <vertAlign val="subscript"/>
        <sz val="14"/>
        <color theme="1"/>
        <rFont val="Century Gothic"/>
        <family val="2"/>
      </rPr>
      <t>TF</t>
    </r>
  </si>
  <si>
    <r>
      <t>COI</t>
    </r>
    <r>
      <rPr>
        <vertAlign val="subscript"/>
        <sz val="14"/>
        <color theme="1"/>
        <rFont val="Century Gothic"/>
        <family val="2"/>
      </rPr>
      <t>TV</t>
    </r>
  </si>
  <si>
    <r>
      <t>COI</t>
    </r>
    <r>
      <rPr>
        <vertAlign val="subscript"/>
        <sz val="14"/>
        <color theme="1"/>
        <rFont val="Century Gothic"/>
        <family val="2"/>
      </rPr>
      <t>TF</t>
    </r>
  </si>
  <si>
    <t>Mail</t>
  </si>
  <si>
    <t>Telefono</t>
  </si>
  <si>
    <t>Referente 1</t>
  </si>
  <si>
    <t>Referente 2</t>
  </si>
  <si>
    <t>Nome</t>
  </si>
  <si>
    <r>
      <t>ET</t>
    </r>
    <r>
      <rPr>
        <b/>
        <vertAlign val="subscript"/>
        <sz val="11"/>
        <color theme="1"/>
        <rFont val="Century Gothic"/>
        <family val="2"/>
      </rPr>
      <t>TV</t>
    </r>
    <r>
      <rPr>
        <b/>
        <sz val="11"/>
        <color theme="1"/>
        <rFont val="Century Gothic"/>
        <family val="2"/>
      </rPr>
      <t xml:space="preserve">
</t>
    </r>
  </si>
  <si>
    <r>
      <t>ET</t>
    </r>
    <r>
      <rPr>
        <b/>
        <vertAlign val="subscript"/>
        <sz val="11"/>
        <color theme="1"/>
        <rFont val="Century Gothic"/>
        <family val="2"/>
      </rPr>
      <t>TF</t>
    </r>
    <r>
      <rPr>
        <b/>
        <sz val="11"/>
        <color theme="1"/>
        <rFont val="Century Gothic"/>
        <family val="2"/>
      </rPr>
      <t xml:space="preserve">
</t>
    </r>
  </si>
  <si>
    <t>Voce CEE</t>
  </si>
  <si>
    <t>B6</t>
  </si>
  <si>
    <t>B7</t>
  </si>
  <si>
    <t>B8</t>
  </si>
  <si>
    <t>B9</t>
  </si>
  <si>
    <t>B11</t>
  </si>
  <si>
    <t>B14</t>
  </si>
  <si>
    <t>Note (descrivere in particolare le modalità di attribuzione dei costi indiretti e/o comuni)</t>
  </si>
  <si>
    <t>B10</t>
  </si>
  <si>
    <t>Descrizione spesa</t>
  </si>
  <si>
    <t xml:space="preserve">Riferimento capitolo di spesa </t>
  </si>
  <si>
    <t>Ulteriori entrate approvate dall'ETC</t>
  </si>
  <si>
    <t>Parte Variabile</t>
  </si>
  <si>
    <t>Parte fissa</t>
  </si>
  <si>
    <t>Dati di input: RICAVI, COSTI e DATI ECONOMICO FINANZIARI DEL COMUNE - ANNO 2024</t>
  </si>
  <si>
    <t>NB: le celle C57-C60 vanno compilate solo nel caso in cui sono stati indicati cespiti di proprietà del Comune</t>
  </si>
  <si>
    <t>ANNO 2024</t>
  </si>
  <si>
    <t>ANNO 2025</t>
  </si>
  <si>
    <r>
      <t xml:space="preserve">
ANNO 2024
COI</t>
    </r>
    <r>
      <rPr>
        <b/>
        <vertAlign val="subscript"/>
        <sz val="11"/>
        <color theme="1"/>
        <rFont val="Century Gothic"/>
        <family val="2"/>
      </rPr>
      <t>TV</t>
    </r>
    <r>
      <rPr>
        <b/>
        <sz val="11"/>
        <color theme="1"/>
        <rFont val="Century Gothic"/>
        <family val="2"/>
      </rPr>
      <t xml:space="preserve">
Valori imponibili senza IVA</t>
    </r>
  </si>
  <si>
    <r>
      <t xml:space="preserve">
ANNO 2024
COI</t>
    </r>
    <r>
      <rPr>
        <b/>
        <vertAlign val="subscript"/>
        <sz val="11"/>
        <color theme="1"/>
        <rFont val="Century Gothic"/>
        <family val="2"/>
      </rPr>
      <t>TF</t>
    </r>
    <r>
      <rPr>
        <b/>
        <sz val="11"/>
        <color theme="1"/>
        <rFont val="Century Gothic"/>
        <family val="2"/>
      </rPr>
      <t xml:space="preserve">
Valori imponibili senza IVA</t>
    </r>
  </si>
  <si>
    <t>Art. 18-20 - Conguagli relativi ai costi variabili e fissi</t>
  </si>
  <si>
    <r>
      <t>Art. 19.1 - Lettera e) - COI</t>
    </r>
    <r>
      <rPr>
        <b/>
        <vertAlign val="subscript"/>
        <sz val="11"/>
        <color theme="1"/>
        <rFont val="Century Gothic"/>
        <family val="2"/>
      </rPr>
      <t xml:space="preserve">TV </t>
    </r>
    <r>
      <rPr>
        <b/>
        <sz val="11"/>
        <color theme="1"/>
        <rFont val="Century Gothic"/>
        <family val="2"/>
      </rPr>
      <t>e Art. 20.1 - Lettera d)  COI</t>
    </r>
    <r>
      <rPr>
        <b/>
        <vertAlign val="subscript"/>
        <sz val="11"/>
        <color theme="1"/>
        <rFont val="Century Gothic"/>
        <family val="2"/>
      </rPr>
      <t>TF</t>
    </r>
  </si>
  <si>
    <t>Ruolo TARI effettivo di competenza dell'anno 2024 emesso dal Comune per la parte variabile</t>
  </si>
  <si>
    <t>Costi per attività esterne al ciclo integrato dei RU di cui al comma 7.5 del MTR-3</t>
  </si>
  <si>
    <t>Dati di input: COSTI PREVISIONALI DI GESTIONE e DETRAZIONI - ANNI 2026/29</t>
  </si>
  <si>
    <t>Importo effettivo 2024</t>
  </si>
  <si>
    <t>A1) Ricavi delle vendite e delle prestazioni relative alle attività afferenti al ciclo integrato dei RU</t>
  </si>
  <si>
    <r>
      <t>AR</t>
    </r>
    <r>
      <rPr>
        <vertAlign val="subscript"/>
        <sz val="10"/>
        <rFont val="Century Gothic"/>
        <family val="2"/>
      </rPr>
      <t>a</t>
    </r>
  </si>
  <si>
    <t>di cui per vendita di materiali a mercato</t>
  </si>
  <si>
    <t>di cui per vendita energia da rifiuti urbani</t>
  </si>
  <si>
    <t>di cui per attività diverse dal SGRU che utilizzano asset e risorse del ciclo integrato rifiuti urbani</t>
  </si>
  <si>
    <r>
      <t>AR</t>
    </r>
    <r>
      <rPr>
        <vertAlign val="subscript"/>
        <sz val="10"/>
        <rFont val="Century Gothic"/>
        <family val="2"/>
      </rPr>
      <t>sc,a</t>
    </r>
  </si>
  <si>
    <t>COSTI B6-B7 relativi al ciclo integrato dei RU al netto delle poste rettificative</t>
  </si>
  <si>
    <t>Acc
 costi di gestione post-operativa delle discariche</t>
  </si>
  <si>
    <t>Acc
 relativi ai crediti</t>
  </si>
  <si>
    <t>Acc
 per rischi e oneri previsti da normativa di settore e/o dal contratto di affidamento</t>
  </si>
  <si>
    <t>Acc
 per altri non in eccesso rispetto a norme tributarie</t>
  </si>
  <si>
    <t>B10d (da c. 16.2 MTR-3)</t>
  </si>
  <si>
    <t>poste rettificative di cui al comma 1.1 del MTR-3:</t>
  </si>
  <si>
    <t>accantonamenti, diversi dagli ammortamenti, operati in eccesso rispetto all’applicazione di norme tributarie, fatto salvo quanto disposto dall'articolo 16 del MTR-3</t>
  </si>
  <si>
    <t>Contributi in conto esercizio</t>
  </si>
  <si>
    <t>costi sostenuti per il conseguimento dei target cui è stata associata (in sede di determinazione delle entrate tariffarie riferite a precedenti annualità) la valorizzazione di costi operativi incentivanti (di natura previsionale)</t>
  </si>
  <si>
    <t>scostamenti già intercettati attraverso la valorizzazione (in sede di determinazione delle entrate tariffarie riferite a precedenti annualità) delle ulteriori componenti di costo di natura previsionale o di anticipazione introdotte dalla regolazione pro tempore vigente, tenuto conto della quantificazione dei pertinenti recuperi nell’ambito delle componenti a conguaglio</t>
  </si>
  <si>
    <t xml:space="preserve">Dati economico finanziari: </t>
  </si>
  <si>
    <t>Dati di input: RICAVI, COSTI e DATI ECONOMICO FINANZIARI DEL COMUNE - ANNO 2025</t>
  </si>
  <si>
    <t>Dati di input: Anagrafica operatori</t>
  </si>
  <si>
    <t>Anagrafica 2026-2029</t>
  </si>
  <si>
    <t>Regime Tariffario</t>
  </si>
  <si>
    <t>Attività regolate oggetto di affidamento</t>
  </si>
  <si>
    <t>Partiva IVA gestore/ Codice ISTAT Comune</t>
  </si>
  <si>
    <t>ID ARERA</t>
  </si>
  <si>
    <r>
      <t xml:space="preserve">Tipologia di affidamento
</t>
    </r>
    <r>
      <rPr>
        <sz val="10"/>
        <color theme="1"/>
        <rFont val="Century Gothic"/>
        <family val="2"/>
      </rPr>
      <t>[selezionare da menu a tendina la tipologia di affidamento]</t>
    </r>
  </si>
  <si>
    <r>
      <t xml:space="preserve">Gara ai sensi della del 596/2024/R/rif </t>
    </r>
    <r>
      <rPr>
        <sz val="11"/>
        <color theme="1"/>
        <rFont val="Century Gothic"/>
        <family val="2"/>
      </rPr>
      <t>(SI/NO)</t>
    </r>
  </si>
  <si>
    <t>Tipologia di offerta in caso di gara ai sensi dell'art. 9 dell'Allegato A del. 596/2024/R/rif</t>
  </si>
  <si>
    <r>
      <t xml:space="preserve">Inizio affidamento </t>
    </r>
    <r>
      <rPr>
        <sz val="11"/>
        <color theme="1"/>
        <rFont val="Century Gothic"/>
        <family val="2"/>
      </rPr>
      <t>(gg/mm/aaaa)</t>
    </r>
  </si>
  <si>
    <r>
      <t xml:space="preserve">Scadenza affidamento </t>
    </r>
    <r>
      <rPr>
        <sz val="11"/>
        <color theme="1"/>
        <rFont val="Century Gothic"/>
        <family val="2"/>
      </rPr>
      <t>(gg/mm/aaaa)</t>
    </r>
  </si>
  <si>
    <r>
      <t xml:space="preserve">Spazzamento e Lavaggio Strade
</t>
    </r>
    <r>
      <rPr>
        <sz val="11"/>
        <color theme="1"/>
        <rFont val="Century Gothic"/>
        <family val="2"/>
      </rPr>
      <t>(SI/NO)</t>
    </r>
  </si>
  <si>
    <r>
      <t xml:space="preserve">Raccolta e trasporto dei rifiuti urbani </t>
    </r>
    <r>
      <rPr>
        <sz val="11"/>
        <color theme="1"/>
        <rFont val="Century Gothic"/>
        <family val="2"/>
      </rPr>
      <t>(SI/NO)</t>
    </r>
  </si>
  <si>
    <r>
      <t xml:space="preserve">Trattamento e Recupero dei rifiuti urbani
</t>
    </r>
    <r>
      <rPr>
        <sz val="11"/>
        <color theme="1"/>
        <rFont val="Century Gothic"/>
        <family val="2"/>
      </rPr>
      <t>(SI/NO)</t>
    </r>
  </si>
  <si>
    <r>
      <t xml:space="preserve">Trattamento e Smaltimento dei rifiuti urbani
</t>
    </r>
    <r>
      <rPr>
        <sz val="11"/>
        <color theme="1"/>
        <rFont val="Century Gothic"/>
        <family val="2"/>
      </rPr>
      <t>(SI/NO)</t>
    </r>
  </si>
  <si>
    <r>
      <t xml:space="preserve">Gestione tariffe e rapporti con gli utenti
</t>
    </r>
    <r>
      <rPr>
        <sz val="11"/>
        <color theme="1"/>
        <rFont val="Century Gothic"/>
        <family val="2"/>
      </rPr>
      <t>(SI/NO)</t>
    </r>
  </si>
  <si>
    <t>*Ai fini della compilazione del PEFA sono considerati affidamenti con gara sia gli affidamenti a terzi mediante procedura ad evidenza pubblica, sia affidamenti a società mista</t>
  </si>
  <si>
    <t>NO</t>
  </si>
  <si>
    <t>importo FCDE di cui al punto 3.3 dell’allegato n. 4/2 al decreto legislativo 118/11</t>
  </si>
  <si>
    <t>Percentuale imputazione tariffaria (max 60%)</t>
  </si>
  <si>
    <t>Importo ammesso a copertura tariffaria</t>
  </si>
  <si>
    <t>Valore</t>
  </si>
  <si>
    <t>Suggerimento: il valore si calcola come: "entrate tariffarie 2024 (al netto delle detrazioni) meno totale fatture gestori"</t>
  </si>
  <si>
    <t>Suggerimento: il valore si calcola come: "entrate tariffarie 2025 (al netto delle detrazioni) meno totale fatture gestori"</t>
  </si>
  <si>
    <t>Referente 3</t>
  </si>
  <si>
    <t>Referente 4</t>
  </si>
  <si>
    <t>Tipologia Impianto</t>
  </si>
  <si>
    <t>Compostaggio</t>
  </si>
  <si>
    <t>Digestione Anaerobica</t>
  </si>
  <si>
    <t>Integrato Aerobico/Anaerobico</t>
  </si>
  <si>
    <t>Incenerimento con recupero di energia R1</t>
  </si>
  <si>
    <t>Incenerimento senza recupero di energia D10</t>
  </si>
  <si>
    <t>TMB/TM</t>
  </si>
  <si>
    <t>Discarica</t>
  </si>
  <si>
    <t xml:space="preserve">Imponibile e IVA su fatture emesse dal Gestore/Gestori </t>
  </si>
  <si>
    <t>Imponibile e IVA su fatture emesse dal Gestore/Gestori</t>
  </si>
  <si>
    <r>
      <t>RCFATT Conguaglio entrate tariffarie  Art. 19.1 - Lettera i) - ET</t>
    </r>
    <r>
      <rPr>
        <b/>
        <vertAlign val="subscript"/>
        <sz val="11"/>
        <color theme="1"/>
        <rFont val="Century Gothic"/>
        <family val="2"/>
      </rPr>
      <t xml:space="preserve">TV </t>
    </r>
    <r>
      <rPr>
        <b/>
        <sz val="11"/>
        <color theme="1"/>
        <rFont val="Century Gothic"/>
        <family val="2"/>
      </rPr>
      <t>e Art. 20.1 - Lettera g)  ET</t>
    </r>
    <r>
      <rPr>
        <b/>
        <vertAlign val="subscript"/>
        <sz val="11"/>
        <color theme="1"/>
        <rFont val="Century Gothic"/>
        <family val="2"/>
      </rPr>
      <t>TF</t>
    </r>
    <r>
      <rPr>
        <b/>
        <sz val="11"/>
        <color theme="1"/>
        <rFont val="Century Gothic"/>
        <family val="2"/>
      </rPr>
      <t xml:space="preserve">
</t>
    </r>
    <r>
      <rPr>
        <b/>
        <sz val="11"/>
        <color rgb="FFFF0000"/>
        <rFont val="Century Gothic"/>
        <family val="2"/>
      </rPr>
      <t>ANNO 2024</t>
    </r>
  </si>
  <si>
    <t>REGIONE</t>
  </si>
  <si>
    <t>PROVINCIA</t>
  </si>
  <si>
    <t>Istat_Comune</t>
  </si>
  <si>
    <t>Codice ISTAT</t>
  </si>
  <si>
    <t>Numero</t>
  </si>
  <si>
    <t>Servizio</t>
  </si>
  <si>
    <t>Costo diretto/indiretto</t>
  </si>
  <si>
    <t>IVA (euro)</t>
  </si>
  <si>
    <t>Costo operativo</t>
  </si>
  <si>
    <t>Canone</t>
  </si>
  <si>
    <t>Mutuo</t>
  </si>
  <si>
    <t>Dati di input - immobilizzazioni - Fino all'anno ANNO 2025</t>
  </si>
  <si>
    <t>TV</t>
  </si>
  <si>
    <t>TF</t>
  </si>
  <si>
    <t>TV/TF</t>
  </si>
  <si>
    <t>% FMS</t>
  </si>
  <si>
    <t>Raccolta multimateriale</t>
  </si>
  <si>
    <t>Raccolta monomateriale</t>
  </si>
  <si>
    <t>Cartone tetrapack (EER 150101)</t>
  </si>
  <si>
    <t>Carta  (EER 200101)</t>
  </si>
  <si>
    <t>Vetro</t>
  </si>
  <si>
    <t>Carta Congiunta  (EER 200101)</t>
  </si>
  <si>
    <t>Carta selettiva (EER 150101)</t>
  </si>
  <si>
    <t>Plastica Flusso A (EER 150102)</t>
  </si>
  <si>
    <t>Plastica Flusso B (EER 150102)</t>
  </si>
  <si>
    <t>Plastica Flusso C (EER 150102)</t>
  </si>
  <si>
    <t>Plastica Flusso D (EER 150102)</t>
  </si>
  <si>
    <t>Flusso C-RPET (EER 150102)</t>
  </si>
  <si>
    <t>Plastica biodegradabile e compostabile</t>
  </si>
  <si>
    <t>Alluminio Raccolte A+ (EER 150104)</t>
  </si>
  <si>
    <t>Alluminio da ritiro tappi (EER 150104)</t>
  </si>
  <si>
    <t>Alluminio da impianti cernita A (EER 191212)</t>
  </si>
  <si>
    <t>Alluminio da impianti cernita (I fascia)(EER 191212)</t>
  </si>
  <si>
    <t>Acciaio (EER 150104)</t>
  </si>
  <si>
    <t>Legno (EER 150103)</t>
  </si>
  <si>
    <t>R1</t>
  </si>
  <si>
    <t>Tonnellate</t>
  </si>
  <si>
    <t>Euro</t>
  </si>
  <si>
    <t>Frazione di rifiuto</t>
  </si>
  <si>
    <t>Tipo di raccolta</t>
  </si>
  <si>
    <t xml:space="preserve">Prezzo massimo </t>
  </si>
  <si>
    <t>Euro/ton</t>
  </si>
  <si>
    <t>Ricavi accessori ulteriori vetro carta e pastica (Trasporto e pressatura)</t>
  </si>
  <si>
    <t>Cessione delle deleghe a soggetti terzi ?</t>
  </si>
  <si>
    <t>R2</t>
  </si>
  <si>
    <r>
      <t>Avv_ric</t>
    </r>
    <r>
      <rPr>
        <b/>
        <vertAlign val="subscript"/>
        <sz val="12"/>
        <color theme="1"/>
        <rFont val="Century Gothic"/>
        <family val="2"/>
      </rPr>
      <t>RD_FO,FU</t>
    </r>
  </si>
  <si>
    <r>
      <t>QLT</t>
    </r>
    <r>
      <rPr>
        <b/>
        <vertAlign val="subscript"/>
        <sz val="12"/>
        <color theme="1"/>
        <rFont val="Century Gothic"/>
        <family val="2"/>
      </rPr>
      <t>RD_FO</t>
    </r>
  </si>
  <si>
    <t>Foglio di INPUT: Calcolo indicatore H - Dati 2024</t>
  </si>
  <si>
    <t>Calcolo Macro-indicatore R2 - Flussi frazione umida (EER 200108) Dati 2024</t>
  </si>
  <si>
    <t>Calcolo Macro-indicatore R1 - Flussi a sistemi di compliance Dati 2024</t>
  </si>
  <si>
    <t>Importo Previsto</t>
  </si>
  <si>
    <t>Differenza RC</t>
  </si>
  <si>
    <t>Importo fatturato</t>
  </si>
  <si>
    <r>
      <t>Componente a conguaglio RC</t>
    </r>
    <r>
      <rPr>
        <vertAlign val="subscript"/>
        <sz val="11"/>
        <color theme="1"/>
        <rFont val="Century Gothic"/>
        <family val="2"/>
      </rPr>
      <t>Fatt</t>
    </r>
    <r>
      <rPr>
        <sz val="11"/>
        <color theme="1"/>
        <rFont val="Century Gothic"/>
        <family val="2"/>
      </rPr>
      <t>,</t>
    </r>
    <r>
      <rPr>
        <vertAlign val="subscript"/>
        <sz val="11"/>
        <color theme="1"/>
        <rFont val="Century Gothic"/>
        <family val="2"/>
      </rPr>
      <t>TV</t>
    </r>
  </si>
  <si>
    <t>Ruolo TARI effettivo di competenza dell'anno 2024 emesso dal Comune per la parte fissa</t>
  </si>
  <si>
    <r>
      <t xml:space="preserve">Entrate tariffarie parte variabile approvate nei PEF 2024-2025 prima delle Detrazioni 1.4 </t>
    </r>
    <r>
      <rPr>
        <sz val="11"/>
        <color rgb="FFFF0000"/>
        <rFont val="Century Gothic"/>
        <family val="2"/>
      </rPr>
      <t>[Riga 84 foglio PEF]</t>
    </r>
  </si>
  <si>
    <r>
      <t xml:space="preserve">Entrate tariffarie parte fissa approvate nei PEF 2024-2025 prima delle Detrazioni 1.4 </t>
    </r>
    <r>
      <rPr>
        <sz val="11"/>
        <color rgb="FFFF0000"/>
        <rFont val="Century Gothic"/>
        <family val="2"/>
      </rPr>
      <t>[Riga 84 foglio PEF]</t>
    </r>
  </si>
  <si>
    <t>Dati di input - Controllo Costi Previsionali Incentivanti valorizzati nell'aggiornamento delle predisposizioni tariffarie 2024-2025</t>
  </si>
  <si>
    <t xml:space="preserve">Sintesi Poste Rettificative e Conguagli relativi ai COI per gestore ai fini della determinazione del PEF 2026-2029 </t>
  </si>
  <si>
    <r>
      <rPr>
        <b/>
        <u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La compilazione avviene in modo automatico, una volta compilata la </t>
    </r>
    <r>
      <rPr>
        <b/>
        <sz val="11"/>
        <color theme="1"/>
        <rFont val="Calibri"/>
        <family val="2"/>
        <scheme val="minor"/>
      </rPr>
      <t xml:space="preserve">Tabella </t>
    </r>
    <r>
      <rPr>
        <sz val="11"/>
        <color theme="1"/>
        <rFont val="Calibri"/>
        <family val="2"/>
        <scheme val="minor"/>
      </rPr>
      <t>presente alla</t>
    </r>
    <r>
      <rPr>
        <b/>
        <sz val="11"/>
        <color theme="1"/>
        <rFont val="Calibri"/>
        <family val="2"/>
        <scheme val="minor"/>
      </rPr>
      <t xml:space="preserve"> riga 35</t>
    </r>
  </si>
  <si>
    <t>Calcolo Poste Rettificative e Componente a conguaglio COI a favore utenza</t>
  </si>
  <si>
    <t>Posta rettificativa legata ai COITV  (art. 8.3 MTR-3)</t>
  </si>
  <si>
    <t>Posta rettificativa legata ai COI TF  (art. 8.3 MTR-3)</t>
  </si>
  <si>
    <t>Totale Poste Rettificative COI</t>
  </si>
  <si>
    <t>Componente a conguaglio a favore Utenza - quota variabile</t>
  </si>
  <si>
    <t>Componente a conguaglio a favore Utenza - quota fissa</t>
  </si>
  <si>
    <t>Totale Componente a conguaglio</t>
  </si>
  <si>
    <t>Poste rettificative connesse ai COI da considerare nel calcolo dell'indicatore H</t>
  </si>
  <si>
    <t>I dati di input relativi alle singole componenti tariffarie inserite nei vari fogli IN_BIL sono già al netto delle poste rettificative di cui all'art. 8.3 del MTR-3; pertanto, ai fini del calcolo dell'indicatore H di partenza, laddove siano stati valorizzati costi previsionali per le annualità 2024,  è necessario indicare la percentuale di costi attribuibili alla componente CRDsc_si che è stata scomputata come posta rettificativa. Tale valore verrà automaticamente sommato nelle celle C41 e C49 del foglio IN_calcolo H</t>
  </si>
  <si>
    <t>quota parte delle poste rettificative relative ai COI attribuibile a CRDsc_si (esprimere una percentuale)</t>
  </si>
  <si>
    <t>Poste rettificative relative attribuibili al CRDsc_si</t>
  </si>
  <si>
    <t>Totale poste rettificative legate ai Costi incentivanti attribuibili al CRDsc_si</t>
  </si>
  <si>
    <t>Compilare la seguente tabella  per COI valorizzati nelle annualità 2024 e 2025</t>
  </si>
  <si>
    <t>Valori previsionali  inseriti nei 
PEF 2024-2025 agg</t>
  </si>
  <si>
    <t>Valori da bilancio di esercizio 2024-2025 - Costi effettivamente sostenuti</t>
  </si>
  <si>
    <t>Verifica del raggiungimento degli obiettivi</t>
  </si>
  <si>
    <t>In caso di obiettivo non raggiunto, indicare la distanza tra obiettivo fissato e obiettivo raggiunto (in % &lt;100%)</t>
  </si>
  <si>
    <t>Calcolo Poste Rettificative (art. 8.3 MTR-3) da apportare ai costi riconosciuti 2024-2025 per il calcolo delle entrate tariffarie 2026-2029</t>
  </si>
  <si>
    <t>Calcolo Conguagli (artt. 19 e 20 MTR-3)</t>
  </si>
  <si>
    <t>Gestore che ha valorizzato i COI nelle annualità 2024-2025</t>
  </si>
  <si>
    <t>Anno PEF
[2024-2025]</t>
  </si>
  <si>
    <r>
      <t>COI</t>
    </r>
    <r>
      <rPr>
        <vertAlign val="subscript"/>
        <sz val="11"/>
        <color theme="1"/>
        <rFont val="Century Gothic"/>
        <family val="2"/>
      </rPr>
      <t>expTV,a</t>
    </r>
  </si>
  <si>
    <r>
      <t>COI</t>
    </r>
    <r>
      <rPr>
        <vertAlign val="subscript"/>
        <sz val="11"/>
        <color theme="1"/>
        <rFont val="Century Gothic"/>
        <family val="2"/>
      </rPr>
      <t>expTF,a</t>
    </r>
  </si>
  <si>
    <r>
      <t>COI</t>
    </r>
    <r>
      <rPr>
        <vertAlign val="subscript"/>
        <sz val="11"/>
        <color theme="1"/>
        <rFont val="Century Gothic"/>
        <family val="2"/>
      </rPr>
      <t>TV,a</t>
    </r>
  </si>
  <si>
    <r>
      <t>COI</t>
    </r>
    <r>
      <rPr>
        <vertAlign val="subscript"/>
        <sz val="11"/>
        <color theme="1"/>
        <rFont val="Century Gothic"/>
        <family val="2"/>
      </rPr>
      <t>TF,a</t>
    </r>
  </si>
  <si>
    <r>
      <t>obiettivo legato ai COI</t>
    </r>
    <r>
      <rPr>
        <b/>
        <vertAlign val="subscript"/>
        <sz val="11"/>
        <color theme="1"/>
        <rFont val="Century Gothic"/>
        <family val="2"/>
      </rPr>
      <t xml:space="preserve">TV </t>
    </r>
    <r>
      <rPr>
        <b/>
        <sz val="11"/>
        <color theme="1"/>
        <rFont val="Century Gothic"/>
        <family val="2"/>
      </rPr>
      <t>raggiunto? (SI/NO)</t>
    </r>
  </si>
  <si>
    <r>
      <t>obiettivo legato ai COI</t>
    </r>
    <r>
      <rPr>
        <b/>
        <vertAlign val="subscript"/>
        <sz val="11"/>
        <color theme="1"/>
        <rFont val="Century Gothic"/>
        <family val="2"/>
      </rPr>
      <t>TF</t>
    </r>
    <r>
      <rPr>
        <b/>
        <sz val="11"/>
        <color theme="1"/>
        <rFont val="Century Gothic"/>
        <family val="2"/>
      </rPr>
      <t xml:space="preserve"> raggiunto? (SI/NO)</t>
    </r>
  </si>
  <si>
    <t>Distanza obiettivo fissato e obiettivo raggiunto (in % &lt;100%</t>
  </si>
  <si>
    <r>
      <t>Posta rettificativa legata ai COI</t>
    </r>
    <r>
      <rPr>
        <b/>
        <vertAlign val="subscript"/>
        <sz val="11"/>
        <color theme="1"/>
        <rFont val="Century Gothic"/>
        <family val="2"/>
      </rPr>
      <t xml:space="preserve">TV </t>
    </r>
  </si>
  <si>
    <r>
      <t>Posta rettificativa legata ai COI</t>
    </r>
    <r>
      <rPr>
        <b/>
        <vertAlign val="subscript"/>
        <sz val="11"/>
        <color theme="1"/>
        <rFont val="Century Gothic"/>
        <family val="2"/>
      </rPr>
      <t>TF</t>
    </r>
    <r>
      <rPr>
        <b/>
        <sz val="11"/>
        <color theme="1"/>
        <rFont val="Century Gothic"/>
        <family val="2"/>
      </rPr>
      <t xml:space="preserve">  </t>
    </r>
  </si>
  <si>
    <t>Totale Conguaglio COI</t>
  </si>
  <si>
    <t>Dati di input - Controllo Costi Previsionali ANTICIPAZIONI 2024-2025</t>
  </si>
  <si>
    <t>Controllo costi previsionali 2024-2025</t>
  </si>
  <si>
    <t>Costi previsionali valorizzati nelle annualità 2024-2025</t>
  </si>
  <si>
    <t>Valori previsionali inseriti nel PEF</t>
  </si>
  <si>
    <r>
      <t>CTS∆,</t>
    </r>
    <r>
      <rPr>
        <vertAlign val="subscript"/>
        <sz val="11"/>
        <color theme="0" tint="-0.249977111117893"/>
        <rFont val="Century Gothic"/>
        <family val="2"/>
      </rPr>
      <t>expTV,a</t>
    </r>
  </si>
  <si>
    <r>
      <t>CO</t>
    </r>
    <r>
      <rPr>
        <vertAlign val="subscript"/>
        <sz val="11"/>
        <color theme="1"/>
        <rFont val="Century Gothic"/>
        <family val="2"/>
      </rPr>
      <t>exp,116,TV,a</t>
    </r>
  </si>
  <si>
    <r>
      <t>CQ</t>
    </r>
    <r>
      <rPr>
        <vertAlign val="subscript"/>
        <sz val="11"/>
        <color theme="1"/>
        <rFont val="Century Gothic"/>
        <family val="2"/>
      </rPr>
      <t>expTV,a</t>
    </r>
  </si>
  <si>
    <r>
      <t>CO</t>
    </r>
    <r>
      <rPr>
        <vertAlign val="subscript"/>
        <sz val="11"/>
        <color theme="0" tint="-0.249977111117893"/>
        <rFont val="Century Gothic"/>
        <family val="2"/>
      </rPr>
      <t>ANTTV,a</t>
    </r>
  </si>
  <si>
    <r>
      <t>CO</t>
    </r>
    <r>
      <rPr>
        <vertAlign val="subscript"/>
        <sz val="11"/>
        <color theme="1"/>
        <rFont val="Century Gothic"/>
        <family val="2"/>
      </rPr>
      <t>exp,116,TF,a</t>
    </r>
  </si>
  <si>
    <r>
      <t>CQ</t>
    </r>
    <r>
      <rPr>
        <vertAlign val="subscript"/>
        <sz val="11"/>
        <color theme="1"/>
        <rFont val="Century Gothic"/>
        <family val="2"/>
      </rPr>
      <t>expTF,a</t>
    </r>
  </si>
  <si>
    <r>
      <t>CO</t>
    </r>
    <r>
      <rPr>
        <vertAlign val="subscript"/>
        <sz val="11"/>
        <color theme="0" tint="-0.249977111117893"/>
        <rFont val="Century Gothic"/>
        <family val="2"/>
      </rPr>
      <t>ANTTF,a</t>
    </r>
  </si>
  <si>
    <t>Costi effettivamente sostenuti nelle annualità 2024-2025</t>
  </si>
  <si>
    <t>Valori da bilancio di esercizio</t>
  </si>
  <si>
    <t>Valori effettivamente sostenuti parte variabile</t>
  </si>
  <si>
    <r>
      <t>CTS∆</t>
    </r>
    <r>
      <rPr>
        <vertAlign val="subscript"/>
        <sz val="11"/>
        <color theme="0" tint="-0.249977111117893"/>
        <rFont val="Century Gothic"/>
        <family val="2"/>
      </rPr>
      <t>TV,a</t>
    </r>
  </si>
  <si>
    <r>
      <t>CO</t>
    </r>
    <r>
      <rPr>
        <vertAlign val="subscript"/>
        <sz val="11"/>
        <color theme="1"/>
        <rFont val="Century Gothic"/>
        <family val="2"/>
      </rPr>
      <t>116,TV,a</t>
    </r>
  </si>
  <si>
    <r>
      <t>CQ</t>
    </r>
    <r>
      <rPr>
        <vertAlign val="subscript"/>
        <sz val="11"/>
        <color theme="1"/>
        <rFont val="Century Gothic"/>
        <family val="2"/>
      </rPr>
      <t>TV,a</t>
    </r>
  </si>
  <si>
    <t>Valori effettivamente sostenuti parte fissa</t>
  </si>
  <si>
    <r>
      <t>CO</t>
    </r>
    <r>
      <rPr>
        <vertAlign val="subscript"/>
        <sz val="11"/>
        <color theme="1"/>
        <rFont val="Century Gothic"/>
        <family val="2"/>
      </rPr>
      <t>116,TF,a</t>
    </r>
  </si>
  <si>
    <r>
      <t>CQ</t>
    </r>
    <r>
      <rPr>
        <vertAlign val="subscript"/>
        <sz val="11"/>
        <color theme="1"/>
        <rFont val="Century Gothic"/>
        <family val="2"/>
      </rPr>
      <t>TF,a</t>
    </r>
  </si>
  <si>
    <r>
      <t xml:space="preserve">Determinazione Poste Rettificative e componenti a conguaglio legate ai CTS∆ - </t>
    </r>
    <r>
      <rPr>
        <b/>
        <sz val="12"/>
        <rFont val="Century Gothic"/>
        <family val="2"/>
      </rPr>
      <t>Compilabili in fase di aggiornamento biennale</t>
    </r>
  </si>
  <si>
    <t>Determinazione Poste Rettificative e componenti a conguaglio legate ai CO116</t>
  </si>
  <si>
    <t>Calcolo Poste Rettificative e Componente a conguaglio CO116</t>
  </si>
  <si>
    <t>Posta rettificativa legata ai CO116 TV  (art. 8.3 MTR-3)</t>
  </si>
  <si>
    <t>Posta rettificativa legata ai CO116 TF  (art. 8.3 MTR-3)</t>
  </si>
  <si>
    <t>Totale Poste Rettificative CO116</t>
  </si>
  <si>
    <t>Componente a conguaglio - quota variabile</t>
  </si>
  <si>
    <t>Componente a conguaglio - quota fissa</t>
  </si>
  <si>
    <t>Determinazione Poste Rettificative e componenti a conguaglio legate ai CQ</t>
  </si>
  <si>
    <t>Calcolo Poste Rettificative e Componente a conguaglio CQ a favore utenza</t>
  </si>
  <si>
    <t>Posta rettificativa legata ai CQ TV (art. 8.3 MTR-3)</t>
  </si>
  <si>
    <t>Posta rettificativa legata ai CQ TF (art. 8.3 MTR-3)</t>
  </si>
  <si>
    <t>Totale Poste Rettificative CQ</t>
  </si>
  <si>
    <r>
      <t xml:space="preserve">Determinazione Poste Rettificative  legate ai COANT - </t>
    </r>
    <r>
      <rPr>
        <b/>
        <u/>
        <sz val="12"/>
        <rFont val="Century Gothic"/>
        <family val="2"/>
      </rPr>
      <t>Compilabili in fase di aggiornamento biennale</t>
    </r>
  </si>
  <si>
    <t>Poste rettificative da considerare nel calcolo dell'indicatore H</t>
  </si>
  <si>
    <t>I dati di input relativi alle singole componenti tariffarie inserite nei vari fogli IN_BIL sono già al netto delle poste rettificative di cui all'art. 8.3 MTR-3; pertanto, ai fini del calcolo dell'indicatore H di partenza, laddove siano stati valorizzati costi previsionali perl'annualità 2024,  è necessario indicare la percentuale di costi attribuibili alla componente CRDsc_si che è stata scomputata come posta rettificativa. Tale valore verrà automaticamente sommato nelle celle C41 e C49 del foglio IN_calcolo H</t>
  </si>
  <si>
    <t>quota parte delle poste rettificative relative ai CO116 attribuibile a CRDsc_si (esprimere una percentuale)</t>
  </si>
  <si>
    <t>quota parte delle poste rettificative relative ai CQ attribuibile a CRDsc_si (esprimere una percentuale)</t>
  </si>
  <si>
    <t>Poste rettificative relative ai CO116 attribuibili al CRDsc_si</t>
  </si>
  <si>
    <t>Poste rettificative relative ai CQ attribuibili al CRDsc_si</t>
  </si>
  <si>
    <t>Totale poste rettificative ANT attribuibili al CRDsc_si</t>
  </si>
  <si>
    <r>
      <t>CTS∆</t>
    </r>
    <r>
      <rPr>
        <vertAlign val="subscript"/>
        <sz val="11"/>
        <rFont val="Century Gothic"/>
        <family val="2"/>
      </rPr>
      <t>exp,TV,a</t>
    </r>
  </si>
  <si>
    <r>
      <t>CO</t>
    </r>
    <r>
      <rPr>
        <vertAlign val="subscript"/>
        <sz val="11"/>
        <rFont val="Century Gothic"/>
        <family val="2"/>
      </rPr>
      <t>exp,116,TV,a</t>
    </r>
  </si>
  <si>
    <r>
      <t>CQ</t>
    </r>
    <r>
      <rPr>
        <vertAlign val="subscript"/>
        <sz val="11"/>
        <rFont val="Century Gothic"/>
        <family val="2"/>
      </rPr>
      <t>exp,TV,a</t>
    </r>
  </si>
  <si>
    <r>
      <t>CO</t>
    </r>
    <r>
      <rPr>
        <vertAlign val="subscript"/>
        <sz val="11"/>
        <rFont val="Century Gothic"/>
        <family val="2"/>
      </rPr>
      <t>ANTTV,a</t>
    </r>
  </si>
  <si>
    <r>
      <t>COnew</t>
    </r>
    <r>
      <rPr>
        <vertAlign val="subscript"/>
        <sz val="11"/>
        <rFont val="Century Gothic"/>
        <family val="2"/>
      </rPr>
      <t>exp,TV,a</t>
    </r>
  </si>
  <si>
    <r>
      <t>COI</t>
    </r>
    <r>
      <rPr>
        <vertAlign val="subscript"/>
        <sz val="11"/>
        <rFont val="Century Gothic"/>
        <family val="2"/>
      </rPr>
      <t>exp,TV,a</t>
    </r>
  </si>
  <si>
    <r>
      <t>CO</t>
    </r>
    <r>
      <rPr>
        <vertAlign val="subscript"/>
        <sz val="11"/>
        <rFont val="Century Gothic"/>
        <family val="2"/>
      </rPr>
      <t>exp,116,TF,a</t>
    </r>
  </si>
  <si>
    <r>
      <t>CQ</t>
    </r>
    <r>
      <rPr>
        <vertAlign val="subscript"/>
        <sz val="11"/>
        <rFont val="Century Gothic"/>
        <family val="2"/>
      </rPr>
      <t>exp</t>
    </r>
    <r>
      <rPr>
        <sz val="11"/>
        <rFont val="Century Gothic"/>
        <family val="2"/>
      </rPr>
      <t>,</t>
    </r>
    <r>
      <rPr>
        <vertAlign val="subscript"/>
        <sz val="11"/>
        <rFont val="Century Gothic"/>
        <family val="2"/>
      </rPr>
      <t>TF,a</t>
    </r>
  </si>
  <si>
    <r>
      <t>CO</t>
    </r>
    <r>
      <rPr>
        <vertAlign val="subscript"/>
        <sz val="11"/>
        <rFont val="Century Gothic"/>
        <family val="2"/>
      </rPr>
      <t>ANT,TF,a</t>
    </r>
  </si>
  <si>
    <r>
      <t>CO</t>
    </r>
    <r>
      <rPr>
        <vertAlign val="subscript"/>
        <sz val="11"/>
        <rFont val="Century Gothic"/>
        <family val="2"/>
      </rPr>
      <t>NEW,exp,TF,a</t>
    </r>
  </si>
  <si>
    <r>
      <t>COI</t>
    </r>
    <r>
      <rPr>
        <vertAlign val="subscript"/>
        <sz val="11"/>
        <rFont val="Century Gothic"/>
        <family val="2"/>
      </rPr>
      <t>exp,TF,a</t>
    </r>
  </si>
  <si>
    <t>Percentuale Raccolta Differenziata
%RD (2024)</t>
  </si>
  <si>
    <r>
      <t>Quantità di rifiuti prodotti [ton]:
q</t>
    </r>
    <r>
      <rPr>
        <b/>
        <vertAlign val="subscript"/>
        <sz val="11"/>
        <color theme="1"/>
        <rFont val="Century Gothic"/>
        <family val="2"/>
      </rPr>
      <t>a-2</t>
    </r>
    <r>
      <rPr>
        <b/>
        <sz val="11"/>
        <color theme="1"/>
        <rFont val="Century Gothic"/>
        <family val="2"/>
      </rPr>
      <t xml:space="preserve"> (2024)</t>
    </r>
  </si>
  <si>
    <t>Dati di input di competenza dell'ETC: Livelli di qualità, obiettivi,  schema regolatorio e coefficienti - periodo regolatorio 2026-2029</t>
  </si>
  <si>
    <t>Efficienza della gestione (anno-2) e Valutazione livello di qualità raggiunta nelle annualità (a-2) rispetto all'anno (a) del PEF</t>
  </si>
  <si>
    <t>%</t>
  </si>
  <si>
    <t>N</t>
  </si>
  <si>
    <r>
      <t>(1) Qavv_ric</t>
    </r>
    <r>
      <rPr>
        <b/>
        <vertAlign val="subscript"/>
        <sz val="12"/>
        <color theme="1"/>
        <rFont val="Century Gothic"/>
        <family val="2"/>
      </rPr>
      <t xml:space="preserve">RD_FO,FU </t>
    </r>
  </si>
  <si>
    <r>
      <t>(2) Q</t>
    </r>
    <r>
      <rPr>
        <b/>
        <vertAlign val="subscript"/>
        <sz val="12"/>
        <color theme="1"/>
        <rFont val="Century Gothic"/>
        <family val="2"/>
      </rPr>
      <t xml:space="preserve">RD_FO,FU </t>
    </r>
  </si>
  <si>
    <t>(3) Incidenza della del materiale non compatibile</t>
  </si>
  <si>
    <t>(4) N. analisi merceologiche</t>
  </si>
  <si>
    <r>
      <t>Eff</t>
    </r>
    <r>
      <rPr>
        <b/>
        <vertAlign val="subscript"/>
        <sz val="12"/>
        <color theme="1"/>
        <rFont val="Century Gothic"/>
        <family val="2"/>
      </rPr>
      <t>RD_sc</t>
    </r>
  </si>
  <si>
    <r>
      <t>Q</t>
    </r>
    <r>
      <rPr>
        <b/>
        <vertAlign val="subscript"/>
        <sz val="12"/>
        <color theme="1"/>
        <rFont val="Century Gothic"/>
        <family val="2"/>
      </rPr>
      <t>conf_sc</t>
    </r>
  </si>
  <si>
    <r>
      <t>Q</t>
    </r>
    <r>
      <rPr>
        <b/>
        <vertAlign val="subscript"/>
        <sz val="12"/>
        <color theme="1"/>
        <rFont val="Century Gothic"/>
        <family val="2"/>
      </rPr>
      <t>RD_sc</t>
    </r>
  </si>
  <si>
    <r>
      <t>QLT</t>
    </r>
    <r>
      <rPr>
        <b/>
        <vertAlign val="subscript"/>
        <sz val="12"/>
        <color theme="1"/>
        <rFont val="Century Gothic"/>
        <family val="2"/>
      </rPr>
      <t>RD_sc</t>
    </r>
  </si>
  <si>
    <t>(1) qRD_si</t>
  </si>
  <si>
    <r>
      <t>(2) AR</t>
    </r>
    <r>
      <rPr>
        <b/>
        <vertAlign val="subscript"/>
        <sz val="12"/>
        <color theme="1"/>
        <rFont val="Century Gothic"/>
        <family val="2"/>
      </rPr>
      <t xml:space="preserve">si </t>
    </r>
  </si>
  <si>
    <r>
      <t>(3) AR</t>
    </r>
    <r>
      <rPr>
        <b/>
        <vertAlign val="subscript"/>
        <sz val="12"/>
        <color theme="1"/>
        <rFont val="Century Gothic"/>
        <family val="2"/>
      </rPr>
      <t xml:space="preserve">SC_si </t>
    </r>
  </si>
  <si>
    <r>
      <t>(4) CRD</t>
    </r>
    <r>
      <rPr>
        <b/>
        <vertAlign val="subscript"/>
        <sz val="12"/>
        <color theme="1"/>
        <rFont val="Century Gothic"/>
        <family val="2"/>
      </rPr>
      <t>SC_si</t>
    </r>
    <r>
      <rPr>
        <b/>
        <sz val="12"/>
        <color theme="1"/>
        <rFont val="Century Gothic"/>
        <family val="2"/>
      </rPr>
      <t xml:space="preserve"> </t>
    </r>
  </si>
  <si>
    <r>
      <t>AR</t>
    </r>
    <r>
      <rPr>
        <b/>
        <vertAlign val="subscript"/>
        <sz val="12"/>
        <color theme="1"/>
        <rFont val="Century Gothic"/>
        <family val="2"/>
      </rPr>
      <t>SC,si</t>
    </r>
  </si>
  <si>
    <r>
      <t>AR</t>
    </r>
    <r>
      <rPr>
        <b/>
        <vertAlign val="subscript"/>
        <sz val="12"/>
        <color theme="1"/>
        <rFont val="Century Gothic"/>
        <family val="2"/>
      </rPr>
      <t>max_SC,si</t>
    </r>
  </si>
  <si>
    <t>Classe</t>
  </si>
  <si>
    <t>Obiettivo</t>
  </si>
  <si>
    <t>Intervalli R1</t>
  </si>
  <si>
    <t>Obiettivo annuale di maggiorazione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</si>
  <si>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</si>
  <si>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</si>
  <si>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</si>
  <si>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</si>
  <si>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</si>
  <si>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</si>
  <si>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</si>
  <si>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</si>
  <si>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</si>
  <si>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I valori devono essere inseriti al netto dell'IVA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</si>
  <si>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</si>
  <si>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</si>
  <si>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</si>
  <si>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</si>
  <si>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</si>
  <si>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</si>
  <si>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</si>
  <si>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</si>
  <si>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</si>
  <si>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</si>
  <si>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</si>
  <si>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</si>
  <si>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</si>
  <si>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</si>
  <si>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</si>
  <si>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</si>
  <si>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</si>
  <si>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</si>
  <si>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</si>
  <si>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</si>
  <si>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</si>
  <si>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</si>
  <si>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</si>
  <si>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</si>
  <si>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</si>
  <si>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</si>
  <si>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</si>
  <si>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</si>
  <si>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</si>
  <si>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</si>
  <si>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</si>
  <si>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</si>
  <si>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</si>
  <si>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</si>
  <si>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</si>
  <si>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</si>
  <si>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</si>
  <si>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</si>
  <si>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</si>
  <si>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</si>
  <si>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</si>
  <si>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</si>
  <si>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Cosenza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</si>
  <si>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</si>
  <si>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</si>
  <si>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</si>
  <si>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</si>
  <si>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</si>
  <si>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</si>
  <si>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</si>
  <si>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</si>
  <si>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</si>
  <si>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</si>
  <si>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</si>
  <si>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</si>
  <si>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</si>
  <si>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</si>
  <si>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</si>
  <si>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</si>
  <si>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</si>
  <si>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</si>
  <si>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</si>
  <si>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</si>
  <si>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</si>
  <si>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</si>
  <si>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</si>
  <si>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</si>
  <si>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</si>
  <si>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</si>
  <si>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</si>
  <si>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</si>
  <si>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</si>
  <si>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</si>
  <si>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</si>
  <si>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</si>
  <si>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</si>
  <si>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</si>
  <si>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</si>
  <si>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</si>
  <si>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</si>
  <si>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</si>
  <si>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</si>
  <si>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</si>
  <si>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</si>
  <si>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</si>
  <si>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</si>
  <si>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</si>
  <si>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</si>
  <si>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</si>
  <si>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</si>
  <si>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</si>
  <si>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</si>
  <si>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</si>
  <si>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</si>
  <si>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</si>
  <si>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</si>
  <si>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</si>
  <si>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</si>
  <si>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</si>
  <si>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</si>
  <si>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</si>
  <si>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</si>
  <si>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</si>
  <si>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</si>
  <si>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</si>
  <si>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</si>
  <si>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</si>
  <si>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</si>
  <si>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</si>
  <si>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</si>
  <si>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</si>
  <si>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</si>
  <si>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</si>
  <si>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</si>
  <si>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</si>
  <si>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</si>
  <si>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</si>
  <si>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</si>
  <si>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</si>
  <si>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</si>
  <si>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</si>
  <si>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</si>
  <si>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</si>
  <si>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</si>
  <si>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</si>
  <si>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</si>
  <si>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</si>
  <si>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</si>
  <si>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</si>
  <si>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</si>
  <si>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</si>
  <si>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</si>
  <si>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</si>
  <si>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</si>
  <si>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</si>
  <si>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</si>
  <si>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</si>
  <si>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</si>
  <si>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</si>
  <si>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</si>
  <si>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</si>
  <si>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</si>
  <si>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</si>
  <si>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</si>
  <si>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</si>
  <si>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</si>
  <si>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</si>
  <si>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</si>
  <si>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</si>
  <si>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</si>
  <si>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</si>
  <si>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</si>
  <si>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</si>
  <si>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</si>
  <si>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</si>
  <si>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</si>
  <si>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</si>
  <si>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</si>
  <si>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</si>
  <si>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</si>
  <si>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</si>
  <si>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</si>
  <si>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Catanzaro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</si>
  <si>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</si>
  <si>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</si>
  <si>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</si>
  <si>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</si>
  <si>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</si>
  <si>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</si>
  <si>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</si>
  <si>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</si>
  <si>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</si>
  <si>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</si>
  <si>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</si>
  <si>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</si>
  <si>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</si>
  <si>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</si>
  <si>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</si>
  <si>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</si>
  <si>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</si>
  <si>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</si>
  <si>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</si>
  <si>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</si>
  <si>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</si>
  <si>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</si>
  <si>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</si>
  <si>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</si>
  <si>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</si>
  <si>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</si>
  <si>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</si>
  <si>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</si>
  <si>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</si>
  <si>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</si>
  <si>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</si>
  <si>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</si>
  <si>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</si>
  <si>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</si>
  <si>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</si>
  <si>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</si>
  <si>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</si>
  <si>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</si>
  <si>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</si>
  <si>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</si>
  <si>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</si>
  <si>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</si>
  <si>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</si>
  <si>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</si>
  <si>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</si>
  <si>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</si>
  <si>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</si>
  <si>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</si>
  <si>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</si>
  <si>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</si>
  <si>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</si>
  <si>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</si>
  <si>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</si>
  <si>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</si>
  <si>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</si>
  <si>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</si>
  <si>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</si>
  <si>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</si>
  <si>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</si>
  <si>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</si>
  <si>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</si>
  <si>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</si>
  <si>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</si>
  <si>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</si>
  <si>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</si>
  <si>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</si>
  <si>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</si>
  <si>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</si>
  <si>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</si>
  <si>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</si>
  <si>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</si>
  <si>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</si>
  <si>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</si>
  <si>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</si>
  <si>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</si>
  <si>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</si>
  <si>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</si>
  <si>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</si>
  <si>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</si>
  <si>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</si>
  <si>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</si>
  <si>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</si>
  <si>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</si>
  <si>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</si>
  <si>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</si>
  <si>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</si>
  <si>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</si>
  <si>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</si>
  <si>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</si>
  <si>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</si>
  <si>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</si>
  <si>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</si>
  <si>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</si>
  <si>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</si>
  <si>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</si>
  <si>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</si>
  <si>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</si>
  <si>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</si>
  <si>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</si>
  <si>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</si>
  <si>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</si>
  <si>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</si>
  <si>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</si>
  <si>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</si>
  <si>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</si>
  <si>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</si>
  <si>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</si>
  <si>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</si>
  <si>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</si>
  <si>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</si>
  <si>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</si>
  <si>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</si>
  <si>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</si>
  <si>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</si>
  <si>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</si>
  <si>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</si>
  <si>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</si>
  <si>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</si>
  <si>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</si>
  <si>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</si>
  <si>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</si>
  <si>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</si>
  <si>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</si>
  <si>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</si>
  <si>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</si>
  <si>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</si>
  <si>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</si>
  <si>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</si>
  <si>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</si>
  <si>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</si>
  <si>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</si>
  <si>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</si>
  <si>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</si>
  <si>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</si>
  <si>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</si>
  <si>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</si>
  <si>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</si>
  <si>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</si>
  <si>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</si>
  <si>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</si>
  <si>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</si>
  <si>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</si>
  <si>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</si>
  <si>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</si>
  <si>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</si>
  <si>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</si>
  <si>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</si>
  <si>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</si>
  <si>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</si>
  <si>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</si>
  <si>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</si>
  <si>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</si>
  <si>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</si>
  <si>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</si>
  <si>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</si>
  <si>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</si>
  <si>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</si>
  <si>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</si>
  <si>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</si>
  <si>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</si>
  <si>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</si>
  <si>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</si>
  <si>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</si>
  <si>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</si>
  <si>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</si>
  <si>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</si>
  <si>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</si>
  <si>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</si>
  <si>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</si>
  <si>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</si>
  <si>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</si>
  <si>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</si>
  <si>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</si>
  <si>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Crotone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</si>
  <si>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</si>
  <si>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</si>
  <si>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</si>
  <si>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</si>
  <si>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</si>
  <si>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</si>
  <si>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</si>
  <si>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</si>
  <si>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</si>
  <si>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</si>
  <si>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</si>
  <si>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</si>
  <si>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</si>
  <si>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</si>
  <si>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</si>
  <si>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</si>
  <si>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</si>
  <si>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</si>
  <si>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</si>
  <si>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</si>
  <si>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</si>
  <si>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</si>
  <si>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</si>
  <si>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</si>
  <si>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</si>
  <si>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</si>
  <si>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</si>
  <si>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</si>
  <si>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</si>
  <si>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</si>
  <si>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</si>
  <si>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</si>
  <si>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</si>
  <si>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Ionadi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</si>
  <si>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</si>
  <si>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</si>
  <si>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</si>
  <si>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</si>
  <si>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</si>
  <si>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</si>
  <si>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</si>
  <si>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</si>
  <si>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</si>
  <si>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</si>
  <si>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</si>
  <si>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</si>
  <si>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</si>
  <si>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</si>
  <si>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</si>
  <si>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</si>
  <si>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</si>
  <si>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</si>
  <si>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</si>
  <si>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</si>
  <si>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</si>
  <si>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</si>
  <si>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</si>
  <si>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</si>
  <si>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</si>
  <si>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</si>
  <si>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</si>
  <si>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</si>
  <si>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</si>
  <si>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Vibo Valentia</t>
  </si>
  <si>
    <t>Zaccanopoli</t>
  </si>
  <si>
    <t>Zambrone</t>
  </si>
  <si>
    <t>Zungri</t>
  </si>
  <si>
    <t>CALABRIA</t>
  </si>
  <si>
    <t>Reggio Calabria</t>
  </si>
  <si>
    <t>078001</t>
  </si>
  <si>
    <t>078002</t>
  </si>
  <si>
    <t>078003</t>
  </si>
  <si>
    <t>078004</t>
  </si>
  <si>
    <t>078005</t>
  </si>
  <si>
    <t>078006</t>
  </si>
  <si>
    <t>078007</t>
  </si>
  <si>
    <t>078008</t>
  </si>
  <si>
    <t>078009</t>
  </si>
  <si>
    <t>078010</t>
  </si>
  <si>
    <t>078011</t>
  </si>
  <si>
    <t>078012</t>
  </si>
  <si>
    <t>078013</t>
  </si>
  <si>
    <t>078014</t>
  </si>
  <si>
    <t>078015</t>
  </si>
  <si>
    <t>078016</t>
  </si>
  <si>
    <t>078017</t>
  </si>
  <si>
    <t>078018</t>
  </si>
  <si>
    <t>078019</t>
  </si>
  <si>
    <t>078020</t>
  </si>
  <si>
    <t>078021</t>
  </si>
  <si>
    <t>078022</t>
  </si>
  <si>
    <t>078023</t>
  </si>
  <si>
    <t>078024</t>
  </si>
  <si>
    <t>078025</t>
  </si>
  <si>
    <t>078026</t>
  </si>
  <si>
    <t>078027</t>
  </si>
  <si>
    <t>078029</t>
  </si>
  <si>
    <t>078030</t>
  </si>
  <si>
    <t>078031</t>
  </si>
  <si>
    <t>078032</t>
  </si>
  <si>
    <t>078033</t>
  </si>
  <si>
    <t>078034</t>
  </si>
  <si>
    <t>078035</t>
  </si>
  <si>
    <t>078036</t>
  </si>
  <si>
    <t>078037</t>
  </si>
  <si>
    <t>078038</t>
  </si>
  <si>
    <t>078039</t>
  </si>
  <si>
    <t>078040</t>
  </si>
  <si>
    <t>078041</t>
  </si>
  <si>
    <t>078042</t>
  </si>
  <si>
    <t>078043</t>
  </si>
  <si>
    <t>078045</t>
  </si>
  <si>
    <t>078046</t>
  </si>
  <si>
    <t>078047</t>
  </si>
  <si>
    <t>078048</t>
  </si>
  <si>
    <t>078049</t>
  </si>
  <si>
    <t>078050</t>
  </si>
  <si>
    <t>078051</t>
  </si>
  <si>
    <t>078052</t>
  </si>
  <si>
    <t>078053</t>
  </si>
  <si>
    <t>078054</t>
  </si>
  <si>
    <t>078055</t>
  </si>
  <si>
    <t>078056</t>
  </si>
  <si>
    <t>078057</t>
  </si>
  <si>
    <t>078058</t>
  </si>
  <si>
    <t>078059</t>
  </si>
  <si>
    <t>078060</t>
  </si>
  <si>
    <t>078061</t>
  </si>
  <si>
    <t>078062</t>
  </si>
  <si>
    <t>078063</t>
  </si>
  <si>
    <t>078064</t>
  </si>
  <si>
    <t>078065</t>
  </si>
  <si>
    <t>078066</t>
  </si>
  <si>
    <t>078067</t>
  </si>
  <si>
    <t>078068</t>
  </si>
  <si>
    <t>078069</t>
  </si>
  <si>
    <t>078070</t>
  </si>
  <si>
    <t>078071</t>
  </si>
  <si>
    <t>078072</t>
  </si>
  <si>
    <t>078073</t>
  </si>
  <si>
    <t>078074</t>
  </si>
  <si>
    <t>078075</t>
  </si>
  <si>
    <t>078076</t>
  </si>
  <si>
    <t>078077</t>
  </si>
  <si>
    <t>078078</t>
  </si>
  <si>
    <t>078079</t>
  </si>
  <si>
    <t>078080</t>
  </si>
  <si>
    <t>078081</t>
  </si>
  <si>
    <t>078082</t>
  </si>
  <si>
    <t>078083</t>
  </si>
  <si>
    <t>078084</t>
  </si>
  <si>
    <t>078085</t>
  </si>
  <si>
    <t>078086</t>
  </si>
  <si>
    <t>078087</t>
  </si>
  <si>
    <t>078088</t>
  </si>
  <si>
    <t>078089</t>
  </si>
  <si>
    <t>078090</t>
  </si>
  <si>
    <t>078091</t>
  </si>
  <si>
    <t>078092</t>
  </si>
  <si>
    <t>078093</t>
  </si>
  <si>
    <t>078094</t>
  </si>
  <si>
    <t>078096</t>
  </si>
  <si>
    <t>078097</t>
  </si>
  <si>
    <t>078098</t>
  </si>
  <si>
    <t>078099</t>
  </si>
  <si>
    <t>078100</t>
  </si>
  <si>
    <t>078101</t>
  </si>
  <si>
    <t>078102</t>
  </si>
  <si>
    <t>078103</t>
  </si>
  <si>
    <t>078104</t>
  </si>
  <si>
    <t>078105</t>
  </si>
  <si>
    <t>078106</t>
  </si>
  <si>
    <t>078107</t>
  </si>
  <si>
    <t>078109</t>
  </si>
  <si>
    <t>078110</t>
  </si>
  <si>
    <t>078111</t>
  </si>
  <si>
    <t>078112</t>
  </si>
  <si>
    <t>078113</t>
  </si>
  <si>
    <t>078114</t>
  </si>
  <si>
    <t>078115</t>
  </si>
  <si>
    <t>078116</t>
  </si>
  <si>
    <t>078117</t>
  </si>
  <si>
    <t>078118</t>
  </si>
  <si>
    <t>078119</t>
  </si>
  <si>
    <t>078120</t>
  </si>
  <si>
    <t>078121</t>
  </si>
  <si>
    <t>078122</t>
  </si>
  <si>
    <t>078123</t>
  </si>
  <si>
    <t>078124</t>
  </si>
  <si>
    <t>078125</t>
  </si>
  <si>
    <t>078126</t>
  </si>
  <si>
    <t>078127</t>
  </si>
  <si>
    <t>078128</t>
  </si>
  <si>
    <t>078129</t>
  </si>
  <si>
    <t>078130</t>
  </si>
  <si>
    <t>078131</t>
  </si>
  <si>
    <t>078132</t>
  </si>
  <si>
    <t>078133</t>
  </si>
  <si>
    <t>078134</t>
  </si>
  <si>
    <t>078135</t>
  </si>
  <si>
    <t>078136</t>
  </si>
  <si>
    <t>078137</t>
  </si>
  <si>
    <t>078138</t>
  </si>
  <si>
    <t>078139</t>
  </si>
  <si>
    <t>078140</t>
  </si>
  <si>
    <t>078142</t>
  </si>
  <si>
    <t>078143</t>
  </si>
  <si>
    <t>078145</t>
  </si>
  <si>
    <t>078146</t>
  </si>
  <si>
    <t>078147</t>
  </si>
  <si>
    <t>078148</t>
  </si>
  <si>
    <t>078149</t>
  </si>
  <si>
    <t>078150</t>
  </si>
  <si>
    <t>078152</t>
  </si>
  <si>
    <t>078153</t>
  </si>
  <si>
    <t>078154</t>
  </si>
  <si>
    <t>078155</t>
  </si>
  <si>
    <t>078156</t>
  </si>
  <si>
    <t>078157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</si>
  <si>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</si>
  <si>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</si>
  <si>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</si>
  <si>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</si>
  <si>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</si>
  <si>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</si>
  <si>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</si>
  <si>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</si>
  <si>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</si>
  <si>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079017</t>
  </si>
  <si>
    <t>079018</t>
  </si>
  <si>
    <t>079020</t>
  </si>
  <si>
    <t>079023</t>
  </si>
  <si>
    <t>079024</t>
  </si>
  <si>
    <t>079025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</si>
  <si>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</si>
  <si>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</si>
  <si>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</si>
  <si>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</si>
  <si>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</si>
  <si>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</si>
  <si>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</si>
  <si>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</si>
  <si>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</si>
  <si>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</si>
  <si>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</si>
  <si>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079052</t>
  </si>
  <si>
    <t>079055</t>
  </si>
  <si>
    <t>079056</t>
  </si>
  <si>
    <t>079058</t>
  </si>
  <si>
    <t>079059</t>
  </si>
  <si>
    <t>079060</t>
  </si>
  <si>
    <t>079061</t>
  </si>
  <si>
    <t>079063</t>
  </si>
  <si>
    <t>079065</t>
  </si>
  <si>
    <t>079068</t>
  </si>
  <si>
    <t>079069</t>
  </si>
  <si>
    <t>079071</t>
  </si>
  <si>
    <t>079072</t>
  </si>
  <si>
    <t>079073</t>
  </si>
  <si>
    <t>079074</t>
  </si>
  <si>
    <t>079077</t>
  </si>
  <si>
    <t>079080</t>
  </si>
  <si>
    <t>079081</t>
  </si>
  <si>
    <t>079083</t>
  </si>
  <si>
    <t>079087</t>
  </si>
  <si>
    <t>079088</t>
  </si>
  <si>
    <t>079089</t>
  </si>
  <si>
    <t>079092</t>
  </si>
  <si>
    <t>079094</t>
  </si>
  <si>
    <t>079095</t>
  </si>
  <si>
    <t>079096</t>
  </si>
  <si>
    <t>079099</t>
  </si>
  <si>
    <t>079108</t>
  </si>
  <si>
    <t>079110</t>
  </si>
  <si>
    <t>079114</t>
  </si>
  <si>
    <t>079115</t>
  </si>
  <si>
    <t>079116</t>
  </si>
  <si>
    <t>079117</t>
  </si>
  <si>
    <t>079118</t>
  </si>
  <si>
    <t>079122</t>
  </si>
  <si>
    <t>079123</t>
  </si>
  <si>
    <t>079126</t>
  </si>
  <si>
    <t>079127</t>
  </si>
  <si>
    <t>079129</t>
  </si>
  <si>
    <t>079130</t>
  </si>
  <si>
    <t>079131</t>
  </si>
  <si>
    <t>079133</t>
  </si>
  <si>
    <t>079134</t>
  </si>
  <si>
    <t>079137</t>
  </si>
  <si>
    <t>079138</t>
  </si>
  <si>
    <t>079139</t>
  </si>
  <si>
    <t>079142</t>
  </si>
  <si>
    <t>079143</t>
  </si>
  <si>
    <t>079146</t>
  </si>
  <si>
    <t>079147</t>
  </si>
  <si>
    <t>079148</t>
  </si>
  <si>
    <t>079151</t>
  </si>
  <si>
    <t>079157</t>
  </si>
  <si>
    <t>079160</t>
  </si>
  <si>
    <t>080001</t>
  </si>
  <si>
    <t>080002</t>
  </si>
  <si>
    <t>080003</t>
  </si>
  <si>
    <t>080004</t>
  </si>
  <si>
    <t>080005</t>
  </si>
  <si>
    <t>080006</t>
  </si>
  <si>
    <t>080007</t>
  </si>
  <si>
    <t>080008</t>
  </si>
  <si>
    <t>080009</t>
  </si>
  <si>
    <t>080010</t>
  </si>
  <si>
    <t>080011</t>
  </si>
  <si>
    <t>080012</t>
  </si>
  <si>
    <t>080013</t>
  </si>
  <si>
    <t>080014</t>
  </si>
  <si>
    <t>080015</t>
  </si>
  <si>
    <t>080016</t>
  </si>
  <si>
    <t>080017</t>
  </si>
  <si>
    <t>080018</t>
  </si>
  <si>
    <t>080019</t>
  </si>
  <si>
    <t>080020</t>
  </si>
  <si>
    <t>080021</t>
  </si>
  <si>
    <t>080022</t>
  </si>
  <si>
    <t>080023</t>
  </si>
  <si>
    <t>080024</t>
  </si>
  <si>
    <t>080025</t>
  </si>
  <si>
    <t>080026</t>
  </si>
  <si>
    <t>080027</t>
  </si>
  <si>
    <t>080028</t>
  </si>
  <si>
    <t>080029</t>
  </si>
  <si>
    <t>080030</t>
  </si>
  <si>
    <t>080031</t>
  </si>
  <si>
    <t>080032</t>
  </si>
  <si>
    <t>080033</t>
  </si>
  <si>
    <t>080034</t>
  </si>
  <si>
    <t>080035</t>
  </si>
  <si>
    <t>080036</t>
  </si>
  <si>
    <t>080037</t>
  </si>
  <si>
    <t>080038</t>
  </si>
  <si>
    <t>080039</t>
  </si>
  <si>
    <t>080040</t>
  </si>
  <si>
    <t>080041</t>
  </si>
  <si>
    <t>080042</t>
  </si>
  <si>
    <t>080043</t>
  </si>
  <si>
    <t>080044</t>
  </si>
  <si>
    <t>080045</t>
  </si>
  <si>
    <t>080046</t>
  </si>
  <si>
    <t>080047</t>
  </si>
  <si>
    <t>080048</t>
  </si>
  <si>
    <t>080049</t>
  </si>
  <si>
    <t>080050</t>
  </si>
  <si>
    <t>080051</t>
  </si>
  <si>
    <t>080052</t>
  </si>
  <si>
    <t>080053</t>
  </si>
  <si>
    <t>080054</t>
  </si>
  <si>
    <t>080055</t>
  </si>
  <si>
    <t>080056</t>
  </si>
  <si>
    <t>080057</t>
  </si>
  <si>
    <t>080058</t>
  </si>
  <si>
    <t>080059</t>
  </si>
  <si>
    <t>080060</t>
  </si>
  <si>
    <t>080061</t>
  </si>
  <si>
    <t>080062</t>
  </si>
  <si>
    <t>080063</t>
  </si>
  <si>
    <t>080064</t>
  </si>
  <si>
    <t>080065</t>
  </si>
  <si>
    <t>080066</t>
  </si>
  <si>
    <t>080067</t>
  </si>
  <si>
    <t>080068</t>
  </si>
  <si>
    <t>080069</t>
  </si>
  <si>
    <t>080070</t>
  </si>
  <si>
    <t>080071</t>
  </si>
  <si>
    <t>080072</t>
  </si>
  <si>
    <t>080073</t>
  </si>
  <si>
    <t>080074</t>
  </si>
  <si>
    <t>080075</t>
  </si>
  <si>
    <t>080076</t>
  </si>
  <si>
    <t>080077</t>
  </si>
  <si>
    <t>080078</t>
  </si>
  <si>
    <t>080079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</si>
  <si>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</si>
  <si>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</si>
  <si>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</si>
  <si>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</si>
  <si>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</si>
  <si>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</si>
  <si>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</si>
  <si>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</si>
  <si>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</si>
  <si>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</si>
  <si>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</si>
  <si>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</si>
  <si>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</si>
  <si>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</si>
  <si>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</si>
  <si>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</si>
  <si>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</si>
  <si>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080097</t>
  </si>
  <si>
    <t>Canone annualità 2024</t>
  </si>
  <si>
    <t>Canone annualità 2025</t>
  </si>
  <si>
    <t>Canone previsionale annualità 2026</t>
  </si>
  <si>
    <t>Canone previsionale annualità 2027</t>
  </si>
  <si>
    <t>Criteri di aggiornamento del Canone</t>
  </si>
  <si>
    <t xml:space="preserve">Richiesta dati relativi al canone contrattuale e corrispettivi erogati al gestore del servizio rifiuti </t>
  </si>
  <si>
    <t>Descrizione Ricavo</t>
  </si>
  <si>
    <t xml:space="preserve">Origine ricavo </t>
  </si>
  <si>
    <t>Note</t>
  </si>
  <si>
    <r>
      <t xml:space="preserve">(1) = </t>
    </r>
    <r>
      <rPr>
        <b/>
        <sz val="12"/>
        <color rgb="FF000000"/>
        <rFont val="Calibri"/>
        <family val="2"/>
        <scheme val="minor"/>
      </rPr>
      <t>qRD_si</t>
    </r>
    <r>
      <rPr>
        <sz val="12"/>
        <color rgb="FF000000"/>
        <rFont val="Calibri"/>
        <family val="2"/>
        <scheme val="minor"/>
      </rPr>
      <t>, quota di rifiuti di imballaggio sul totale dei rifiuti urbani raccolti in modo differenziato</t>
    </r>
    <r>
      <rPr>
        <b/>
        <sz val="12"/>
        <color rgb="FF000000"/>
        <rFont val="Calibri"/>
        <family val="2"/>
        <scheme val="minor"/>
      </rPr>
      <t xml:space="preserve"> </t>
    </r>
  </si>
  <si>
    <r>
      <t xml:space="preserve">(2) = </t>
    </r>
    <r>
      <rPr>
        <b/>
        <sz val="12"/>
        <color rgb="FF000000"/>
        <rFont val="Calibri"/>
        <family val="2"/>
        <scheme val="minor"/>
      </rPr>
      <t>AR</t>
    </r>
    <r>
      <rPr>
        <b/>
        <vertAlign val="subscript"/>
        <sz val="12"/>
        <color rgb="FF000000"/>
        <rFont val="Calibri"/>
        <family val="2"/>
        <scheme val="minor"/>
      </rPr>
      <t>si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Ricavi solo imballaggi. </t>
    </r>
  </si>
  <si>
    <r>
      <t xml:space="preserve">(3) </t>
    </r>
    <r>
      <rPr>
        <sz val="11"/>
        <color rgb="FF000000"/>
        <rFont val="Calibri"/>
        <family val="2"/>
        <scheme val="minor"/>
      </rPr>
      <t xml:space="preserve">= </t>
    </r>
    <r>
      <rPr>
        <b/>
        <sz val="11"/>
        <color rgb="FF000000"/>
        <rFont val="Calibri"/>
        <family val="2"/>
        <scheme val="minor"/>
      </rPr>
      <t xml:space="preserve">AR </t>
    </r>
    <r>
      <rPr>
        <b/>
        <vertAlign val="subscript"/>
        <sz val="11"/>
        <color rgb="FF000000"/>
        <rFont val="Calibri"/>
        <family val="2"/>
        <scheme val="minor"/>
      </rPr>
      <t xml:space="preserve">SC_si </t>
    </r>
    <r>
      <rPr>
        <sz val="11"/>
        <color rgb="FF000000"/>
        <rFont val="Calibri"/>
        <family val="2"/>
        <scheme val="minor"/>
      </rPr>
      <t>Ricavi solo imballaggi sistemi di compliance</t>
    </r>
  </si>
  <si>
    <r>
      <t xml:space="preserve">(4) = </t>
    </r>
    <r>
      <rPr>
        <b/>
        <sz val="12"/>
        <color rgb="FF000000"/>
        <rFont val="Calibri"/>
        <family val="2"/>
        <scheme val="minor"/>
      </rPr>
      <t xml:space="preserve">CRD </t>
    </r>
    <r>
      <rPr>
        <b/>
        <vertAlign val="subscript"/>
        <sz val="12"/>
        <color rgb="FF000000"/>
        <rFont val="Calibri"/>
        <family val="2"/>
        <scheme val="minor"/>
      </rPr>
      <t xml:space="preserve">SC_si </t>
    </r>
    <r>
      <rPr>
        <sz val="12"/>
        <color rgb="FF000000"/>
        <rFont val="Calibri"/>
        <family val="2"/>
        <scheme val="minor"/>
      </rPr>
      <t xml:space="preserve">Quota dei costi operativi di raccolta, trasporto e pretrattamento delle frazioni differenziate relative agli imballaggi </t>
    </r>
  </si>
  <si>
    <r>
      <t xml:space="preserve">(1) = </t>
    </r>
    <r>
      <rPr>
        <b/>
        <sz val="12"/>
        <color rgb="FF000000"/>
        <rFont val="Calibri"/>
        <family val="2"/>
        <scheme val="minor"/>
      </rPr>
      <t>quantità di frazione umida</t>
    </r>
    <r>
      <rPr>
        <sz val="12"/>
        <color rgb="FF000000"/>
        <rFont val="Calibri"/>
        <family val="2"/>
        <scheme val="minor"/>
      </rPr>
      <t xml:space="preserve">, espressa in tonnellate, </t>
    </r>
    <r>
      <rPr>
        <b/>
        <sz val="12"/>
        <color rgb="FF000000"/>
        <rFont val="Calibri"/>
        <family val="2"/>
        <scheme val="minor"/>
      </rPr>
      <t xml:space="preserve">al netto dei rifiuti di imballaggio in plastica biodegradabile e compostabile </t>
    </r>
    <r>
      <rPr>
        <sz val="12"/>
        <color rgb="FF000000"/>
        <rFont val="Calibri"/>
        <family val="2"/>
        <scheme val="minor"/>
      </rPr>
      <t xml:space="preserve">soggetti agli obblighi di responsabilità estesa del produttore, </t>
    </r>
    <r>
      <rPr>
        <b/>
        <sz val="12"/>
        <color rgb="FF000000"/>
        <rFont val="Calibri"/>
        <family val="2"/>
        <scheme val="minor"/>
      </rPr>
      <t xml:space="preserve">avviata agli impianti di compostaggio/digestione anaerobica, ivi inclusi quelli misti </t>
    </r>
  </si>
  <si>
    <r>
      <t xml:space="preserve">(2) = </t>
    </r>
    <r>
      <rPr>
        <b/>
        <sz val="12"/>
        <color rgb="FF000000"/>
        <rFont val="Calibri"/>
        <family val="2"/>
        <scheme val="minor"/>
      </rPr>
      <t xml:space="preserve">quantità di frazione umida raccolta </t>
    </r>
    <r>
      <rPr>
        <sz val="12"/>
        <color rgb="FF000000"/>
        <rFont val="Calibri"/>
        <family val="2"/>
        <scheme val="minor"/>
      </rPr>
      <t xml:space="preserve">nell’anno a, </t>
    </r>
    <r>
      <rPr>
        <b/>
        <sz val="12"/>
        <color rgb="FF000000"/>
        <rFont val="Calibri"/>
        <family val="2"/>
        <scheme val="minor"/>
      </rPr>
      <t xml:space="preserve">al netto dei rifiuti di imballaggio in plastica biodegradabile e compostabile </t>
    </r>
    <r>
      <rPr>
        <sz val="12"/>
        <color rgb="FF000000"/>
        <rFont val="Calibri"/>
        <family val="2"/>
        <scheme val="minor"/>
      </rPr>
      <t xml:space="preserve">soggetti agli obblighi di responsabilità estesa del produttore, espressa in tonnellate, come misurata a valle di eventuali processi di essicazione. </t>
    </r>
  </si>
  <si>
    <t>Referenti</t>
  </si>
  <si>
    <t>Inserire nel box sottostante la descrizione delle clausole contrattuali relative alla revisione del canone: indicare i criteri di aggiornamento annuale previsti dal contratto vigente (es. indici ISTAT, parametri ARERA o formule di revisione prezzi).</t>
  </si>
  <si>
    <t>Ricavi</t>
  </si>
  <si>
    <t>Costi</t>
  </si>
  <si>
    <t>Accantonamenti</t>
  </si>
  <si>
    <t>FCDE</t>
  </si>
  <si>
    <t>Poste rettificative capitale investito:</t>
  </si>
  <si>
    <t>Attenzione! Occorre valorizzare le poste rettificative del capitale investito unicamente nel caso in cui il Comune possieda cespiti valorizzati ai sensi dell'MTR</t>
  </si>
  <si>
    <t>S.E.A. SERVIZI ECOAMBIENTALI</t>
  </si>
  <si>
    <t>02119750798</t>
  </si>
  <si>
    <t>ECOSERVIZI S.R.L.</t>
  </si>
  <si>
    <t>03319840793</t>
  </si>
  <si>
    <t>Stella del Sud Società Cooperativa Sociale</t>
  </si>
  <si>
    <t>03078490798</t>
  </si>
  <si>
    <t>D.M.SERVICE SRL</t>
  </si>
  <si>
    <t>02782670604</t>
  </si>
  <si>
    <t>COMPANY SERVICE SRL</t>
  </si>
  <si>
    <t>03786850796</t>
  </si>
  <si>
    <t>si.eco spa</t>
  </si>
  <si>
    <t>05452940728</t>
  </si>
  <si>
    <t>RIZZUTO MICHELINA</t>
  </si>
  <si>
    <t>02005270794</t>
  </si>
  <si>
    <t>Lamezia Multiservizi S.p.A.</t>
  </si>
  <si>
    <t>02126380795</t>
  </si>
  <si>
    <t>M.I.A. MULTISERVIZI IGIENE AMBIENTALE SRL</t>
  </si>
  <si>
    <t>02787300785</t>
  </si>
  <si>
    <t>MEA MANNA ECOLOGICA AMBIENTE</t>
  </si>
  <si>
    <t>03119630717</t>
  </si>
  <si>
    <t>POWER GREEN SRL</t>
  </si>
  <si>
    <t>03312130796</t>
  </si>
  <si>
    <t>Muraca Srl Unipersonale</t>
  </si>
  <si>
    <t>03114000791</t>
  </si>
  <si>
    <t>NUOVA CITTA ECOLOGICA SRL</t>
  </si>
  <si>
    <t>03624630780</t>
  </si>
  <si>
    <t>TECNEW S.R.L.</t>
  </si>
  <si>
    <t>04969670654</t>
  </si>
  <si>
    <t>ECOROSS</t>
  </si>
  <si>
    <t>01936880788</t>
  </si>
  <si>
    <t>SERVIZI ECOLOGICI DI MARCHESE GIOSE'</t>
  </si>
  <si>
    <t>01254010786</t>
  </si>
  <si>
    <t>CALABRA MACERI E SERVIZI</t>
  </si>
  <si>
    <t>01668030784</t>
  </si>
  <si>
    <t>TRC E SERVIZI SOCIETA' COOPERATIVA SOCIALE</t>
  </si>
  <si>
    <t>03273530786</t>
  </si>
  <si>
    <t>Progitec</t>
  </si>
  <si>
    <t>01650680893</t>
  </si>
  <si>
    <t>Ecologia Oggi</t>
  </si>
  <si>
    <t>00897240792</t>
  </si>
  <si>
    <t>ESASUD SRLS</t>
  </si>
  <si>
    <t>03328700780</t>
  </si>
  <si>
    <t>SPEZZANO PULITA SOCIETA' COOPERATIVA SOCIALE ONLUS</t>
  </si>
  <si>
    <t>03267530784</t>
  </si>
  <si>
    <t>ecology green</t>
  </si>
  <si>
    <t>02627970789</t>
  </si>
  <si>
    <t>SORACE SANTO SRL</t>
  </si>
  <si>
    <t>03902850787</t>
  </si>
  <si>
    <t>MUNICIPALIZZATA SERVIZI S.R.L. UNIPERSONALE</t>
  </si>
  <si>
    <t>02569800788</t>
  </si>
  <si>
    <t>ECOSAN SRL</t>
  </si>
  <si>
    <t>02310180795</t>
  </si>
  <si>
    <t>ECOROMA S.R.L.</t>
  </si>
  <si>
    <t>07131861218</t>
  </si>
  <si>
    <t>GF SCAVI SRL</t>
  </si>
  <si>
    <t>05606370657</t>
  </si>
  <si>
    <t>BUSINESS AND SERVICES VILLAPIANA SRL</t>
  </si>
  <si>
    <t>02386870782</t>
  </si>
  <si>
    <t>Rocca srl</t>
  </si>
  <si>
    <t>02994940795</t>
  </si>
  <si>
    <t>CLATEC SRL</t>
  </si>
  <si>
    <t>03786340798</t>
  </si>
  <si>
    <t>TLZ S.P.A.</t>
  </si>
  <si>
    <t>03323790612</t>
  </si>
  <si>
    <t>A.KR.E.A. S.P.A.</t>
  </si>
  <si>
    <t>01805370796</t>
  </si>
  <si>
    <t>Salvaguardia Ambientale S.p.A.</t>
  </si>
  <si>
    <t>01798250799</t>
  </si>
  <si>
    <t>T.R.S. ECOLOGICA S.R.L.</t>
  </si>
  <si>
    <t>03713590796</t>
  </si>
  <si>
    <t>MAR SERVICE S.R.L.</t>
  </si>
  <si>
    <t>04475850873</t>
  </si>
  <si>
    <t>ITAL SERV. S.R.L.</t>
  </si>
  <si>
    <t>02635110808</t>
  </si>
  <si>
    <t>GM DIMENSIONE SERVIZI SRL</t>
  </si>
  <si>
    <t>03453660981</t>
  </si>
  <si>
    <t>E-KORU</t>
  </si>
  <si>
    <t>03613220122</t>
  </si>
  <si>
    <t>GRUPPO BARBATO HOLDING</t>
  </si>
  <si>
    <t>03921330613</t>
  </si>
  <si>
    <t>S.E.A. SERVIZI ECOLOGICI AMBIENTALI SRL</t>
  </si>
  <si>
    <t>02045150808</t>
  </si>
  <si>
    <t>TEKNOSERVICE SRL</t>
  </si>
  <si>
    <t>08854760017</t>
  </si>
  <si>
    <t>Jonica Multiservizi S.p.A.</t>
  </si>
  <si>
    <t>01535470809</t>
  </si>
  <si>
    <t>SANTO STEFANO MULTISERVIZI SRL</t>
  </si>
  <si>
    <t>03110210808</t>
  </si>
  <si>
    <t>ECOLOGIA E SERVIZI SRL</t>
  </si>
  <si>
    <t>03497410799</t>
  </si>
  <si>
    <t>NAMI</t>
  </si>
  <si>
    <t>03626790798</t>
  </si>
  <si>
    <t>ECOSHARK IGIENE AMBIENTALE S.R.L.</t>
  </si>
  <si>
    <t>02111710790</t>
  </si>
  <si>
    <t>C.F.V.MONTEPORO SOCIETA' COOPERATIVA</t>
  </si>
  <si>
    <t>03214730792</t>
  </si>
  <si>
    <t>4r srl</t>
  </si>
  <si>
    <t>03318600792</t>
  </si>
  <si>
    <t>Partita Iva</t>
  </si>
  <si>
    <r>
      <t>Dati di input: DETTAGLIO RICAVI E</t>
    </r>
    <r>
      <rPr>
        <b/>
        <sz val="18"/>
        <color rgb="FFC00000"/>
        <rFont val="Century Gothic"/>
        <family val="2"/>
      </rPr>
      <t xml:space="preserve"> </t>
    </r>
    <r>
      <rPr>
        <b/>
        <sz val="18"/>
        <color theme="1"/>
        <rFont val="Century Gothic"/>
        <family val="2"/>
      </rPr>
      <t>IMPEGNI DI SPESA DEL COMUNE - ANNO 2025</t>
    </r>
  </si>
  <si>
    <r>
      <t xml:space="preserve">Importo (euro)
</t>
    </r>
    <r>
      <rPr>
        <b/>
        <sz val="18"/>
        <color rgb="FFFF0000"/>
        <rFont val="Century Gothic"/>
        <family val="2"/>
      </rPr>
      <t>(IVA esclusa)</t>
    </r>
  </si>
  <si>
    <r>
      <t>CRT</t>
    </r>
    <r>
      <rPr>
        <vertAlign val="subscript"/>
        <sz val="18"/>
        <color theme="1"/>
        <rFont val="Century Gothic"/>
        <family val="2"/>
      </rPr>
      <t>a</t>
    </r>
  </si>
  <si>
    <r>
      <t>CTS</t>
    </r>
    <r>
      <rPr>
        <vertAlign val="subscript"/>
        <sz val="18"/>
        <color theme="1"/>
        <rFont val="Century Gothic"/>
        <family val="2"/>
      </rPr>
      <t>a</t>
    </r>
  </si>
  <si>
    <r>
      <t>CTR</t>
    </r>
    <r>
      <rPr>
        <vertAlign val="subscript"/>
        <sz val="18"/>
        <color theme="1"/>
        <rFont val="Century Gothic"/>
        <family val="2"/>
      </rPr>
      <t>a</t>
    </r>
  </si>
  <si>
    <r>
      <t>CRD</t>
    </r>
    <r>
      <rPr>
        <vertAlign val="subscript"/>
        <sz val="18"/>
        <color theme="1"/>
        <rFont val="Century Gothic"/>
        <family val="2"/>
      </rPr>
      <t>a</t>
    </r>
  </si>
  <si>
    <r>
      <t>CSL</t>
    </r>
    <r>
      <rPr>
        <vertAlign val="subscript"/>
        <sz val="18"/>
        <color theme="1"/>
        <rFont val="Century Gothic"/>
        <family val="2"/>
      </rPr>
      <t>a</t>
    </r>
  </si>
  <si>
    <r>
      <t>CARC</t>
    </r>
    <r>
      <rPr>
        <vertAlign val="subscript"/>
        <sz val="18"/>
        <color theme="1"/>
        <rFont val="Century Gothic"/>
        <family val="2"/>
      </rPr>
      <t>a</t>
    </r>
  </si>
  <si>
    <r>
      <t>CGG</t>
    </r>
    <r>
      <rPr>
        <vertAlign val="subscript"/>
        <sz val="18"/>
        <color theme="1"/>
        <rFont val="Century Gothic"/>
        <family val="2"/>
      </rPr>
      <t>a</t>
    </r>
  </si>
  <si>
    <r>
      <t>CCD</t>
    </r>
    <r>
      <rPr>
        <vertAlign val="subscript"/>
        <sz val="18"/>
        <color theme="1"/>
        <rFont val="Century Gothic"/>
        <family val="2"/>
      </rPr>
      <t>a</t>
    </r>
  </si>
  <si>
    <r>
      <t>CO</t>
    </r>
    <r>
      <rPr>
        <vertAlign val="subscript"/>
        <sz val="18"/>
        <color theme="1"/>
        <rFont val="Century Gothic"/>
        <family val="2"/>
      </rPr>
      <t>AL,a</t>
    </r>
  </si>
  <si>
    <r>
      <t>Dati di input: DETTAGLIO RICAVI E</t>
    </r>
    <r>
      <rPr>
        <b/>
        <sz val="12"/>
        <color rgb="FFC00000"/>
        <rFont val="Century Gothic"/>
        <family val="2"/>
      </rPr>
      <t xml:space="preserve"> </t>
    </r>
    <r>
      <rPr>
        <b/>
        <sz val="12"/>
        <color theme="1"/>
        <rFont val="Century Gothic"/>
        <family val="2"/>
      </rPr>
      <t>IMPEGNI DI SPESA DEL COMUNE - ANNO 2024</t>
    </r>
  </si>
  <si>
    <r>
      <t xml:space="preserve">Importo (euro)
</t>
    </r>
    <r>
      <rPr>
        <b/>
        <sz val="12"/>
        <color rgb="FFFF0000"/>
        <rFont val="Century Gothic"/>
        <family val="2"/>
      </rPr>
      <t>(IVA esclusa)</t>
    </r>
  </si>
  <si>
    <r>
      <t>CRT</t>
    </r>
    <r>
      <rPr>
        <vertAlign val="subscript"/>
        <sz val="12"/>
        <color theme="1"/>
        <rFont val="Century Gothic"/>
        <family val="2"/>
      </rPr>
      <t>a</t>
    </r>
  </si>
  <si>
    <r>
      <t>CTS</t>
    </r>
    <r>
      <rPr>
        <vertAlign val="subscript"/>
        <sz val="12"/>
        <color theme="1"/>
        <rFont val="Century Gothic"/>
        <family val="2"/>
      </rPr>
      <t>a</t>
    </r>
  </si>
  <si>
    <r>
      <t>CTR</t>
    </r>
    <r>
      <rPr>
        <vertAlign val="subscript"/>
        <sz val="12"/>
        <color theme="1"/>
        <rFont val="Century Gothic"/>
        <family val="2"/>
      </rPr>
      <t>a</t>
    </r>
  </si>
  <si>
    <r>
      <t>CRD</t>
    </r>
    <r>
      <rPr>
        <vertAlign val="subscript"/>
        <sz val="12"/>
        <color theme="1"/>
        <rFont val="Century Gothic"/>
        <family val="2"/>
      </rPr>
      <t>a</t>
    </r>
  </si>
  <si>
    <r>
      <t>CSL</t>
    </r>
    <r>
      <rPr>
        <vertAlign val="subscript"/>
        <sz val="12"/>
        <color theme="1"/>
        <rFont val="Century Gothic"/>
        <family val="2"/>
      </rPr>
      <t>a</t>
    </r>
  </si>
  <si>
    <r>
      <t>CARC</t>
    </r>
    <r>
      <rPr>
        <vertAlign val="subscript"/>
        <sz val="12"/>
        <color theme="1"/>
        <rFont val="Century Gothic"/>
        <family val="2"/>
      </rPr>
      <t>a</t>
    </r>
  </si>
  <si>
    <r>
      <t>CGG</t>
    </r>
    <r>
      <rPr>
        <vertAlign val="subscript"/>
        <sz val="12"/>
        <color theme="1"/>
        <rFont val="Century Gothic"/>
        <family val="2"/>
      </rPr>
      <t>a</t>
    </r>
  </si>
  <si>
    <r>
      <t>CCD</t>
    </r>
    <r>
      <rPr>
        <vertAlign val="subscript"/>
        <sz val="12"/>
        <color theme="1"/>
        <rFont val="Century Gothic"/>
        <family val="2"/>
      </rPr>
      <t>a</t>
    </r>
  </si>
  <si>
    <r>
      <t>CO</t>
    </r>
    <r>
      <rPr>
        <vertAlign val="subscript"/>
        <sz val="12"/>
        <color theme="1"/>
        <rFont val="Century Gothic"/>
        <family val="2"/>
      </rPr>
      <t>AL,a</t>
    </r>
  </si>
  <si>
    <r>
      <t>Fuori perimetro</t>
    </r>
    <r>
      <rPr>
        <sz val="11"/>
        <color theme="1"/>
        <rFont val="Century Gothic"/>
        <family val="2"/>
      </rPr>
      <t xml:space="preserve">
(indicare eventuali attività fuori perimetro)</t>
    </r>
  </si>
  <si>
    <t>Si prega di copiare e incollare una riga compilata in caso di necessità</t>
  </si>
  <si>
    <t>Descrizione ricavo</t>
  </si>
  <si>
    <t>Menu a tendina</t>
  </si>
  <si>
    <t>Dato input ( da compilare)</t>
  </si>
  <si>
    <t>Formula</t>
  </si>
  <si>
    <t>Cella da compilare</t>
  </si>
  <si>
    <t>Cella bloccata</t>
  </si>
  <si>
    <t>Cella con scelta da menu a tendina</t>
  </si>
  <si>
    <t>Anno 2024</t>
  </si>
  <si>
    <t>Anno 2025</t>
  </si>
  <si>
    <r>
      <t xml:space="preserve">(3) = </t>
    </r>
    <r>
      <rPr>
        <b/>
        <sz val="12"/>
        <color rgb="FF000000"/>
        <rFont val="Calibri"/>
        <family val="2"/>
        <scheme val="minor"/>
      </rPr>
      <t>Incidenza di materiale non compatibile</t>
    </r>
    <r>
      <rPr>
        <sz val="12"/>
        <color rgb="FF000000"/>
        <rFont val="Calibri"/>
        <family val="2"/>
        <scheme val="minor"/>
      </rPr>
      <t xml:space="preserve"> (frazione estranea) </t>
    </r>
    <r>
      <rPr>
        <b/>
        <sz val="12"/>
        <color rgb="FF000000"/>
        <rFont val="Calibri"/>
        <family val="2"/>
        <scheme val="minor"/>
      </rPr>
      <t xml:space="preserve">in ingresso all'impianto </t>
    </r>
    <r>
      <rPr>
        <sz val="12"/>
        <color rgb="FF000000"/>
        <rFont val="Calibri"/>
        <family val="2"/>
        <scheme val="minor"/>
      </rPr>
      <t xml:space="preserve">come riportato in sede di fatturazione dal gestore dell’impianto di compostaggio/digestione anaerobica, ivi incluso quello misto </t>
    </r>
  </si>
  <si>
    <r>
      <t xml:space="preserve">(4) = </t>
    </r>
    <r>
      <rPr>
        <b/>
        <sz val="12"/>
        <color rgb="FF000000"/>
        <rFont val="Calibri"/>
        <family val="2"/>
        <scheme val="minor"/>
      </rPr>
      <t xml:space="preserve">numero delle analisi merceologiche effettuate </t>
    </r>
    <r>
      <rPr>
        <sz val="12"/>
        <color rgb="FF000000"/>
        <rFont val="Calibri"/>
        <family val="2"/>
        <scheme val="minor"/>
      </rPr>
      <t>sul materiale conferito dal gestore della raccolta e trasporto.</t>
    </r>
  </si>
  <si>
    <t>Legenda</t>
  </si>
  <si>
    <t>Gestore</t>
  </si>
  <si>
    <t>Cella non valorizzata</t>
  </si>
  <si>
    <t>Entrate Tariffarie Anno A-2</t>
  </si>
  <si>
    <t>Categoria costo</t>
  </si>
  <si>
    <t>Attenzione: Si prega di NON compilare il seguente foglio !!!!!!!</t>
  </si>
  <si>
    <t>\</t>
  </si>
  <si>
    <t xml:space="preserve">In caso di necessità di valorizzazione delle componenti previsionali COI o Conew si prega di contattare i consulenti della società Paragon Business Advisors </t>
  </si>
  <si>
    <t>Componenti previsionali (COI, Conew)</t>
  </si>
  <si>
    <r>
      <rPr>
        <b/>
        <sz val="16"/>
        <color theme="1"/>
        <rFont val="Century Gothic"/>
        <family val="2"/>
      </rPr>
      <t>Dati di input - Conguagli CTS</t>
    </r>
    <r>
      <rPr>
        <b/>
        <vertAlign val="subscript"/>
        <sz val="16"/>
        <color theme="1"/>
        <rFont val="Century Gothic"/>
        <family val="2"/>
      </rPr>
      <t>min</t>
    </r>
    <r>
      <rPr>
        <b/>
        <sz val="16"/>
        <color theme="1"/>
        <rFont val="Century Gothic"/>
        <family val="2"/>
      </rPr>
      <t xml:space="preserve"> e CTR</t>
    </r>
    <r>
      <rPr>
        <b/>
        <vertAlign val="subscript"/>
        <sz val="16"/>
        <color theme="1"/>
        <rFont val="Century Gothic"/>
        <family val="2"/>
      </rPr>
      <t>min</t>
    </r>
    <r>
      <rPr>
        <b/>
        <sz val="16"/>
        <color theme="1"/>
        <rFont val="Century Gothic"/>
        <family val="2"/>
      </rPr>
      <t xml:space="preserve"> 2024 e 2025 </t>
    </r>
    <r>
      <rPr>
        <b/>
        <sz val="12"/>
        <color theme="1"/>
        <rFont val="Century Gothic"/>
        <family val="2"/>
      </rPr>
      <t xml:space="preserve">(art.. 27.7 MTR-3) </t>
    </r>
    <r>
      <rPr>
        <b/>
        <sz val="16"/>
        <color theme="1"/>
        <rFont val="Century Gothic"/>
        <family val="2"/>
      </rPr>
      <t>- Dettaglio CTS e CTR  B7 di conto economico per annualità 2024 e 2025</t>
    </r>
    <r>
      <rPr>
        <b/>
        <sz val="12"/>
        <color theme="1"/>
        <rFont val="Century Gothic"/>
        <family val="2"/>
      </rPr>
      <t xml:space="preserve"> </t>
    </r>
  </si>
  <si>
    <r>
      <rPr>
        <b/>
        <u/>
        <sz val="12"/>
        <color theme="1"/>
        <rFont val="Century Gothic"/>
        <family val="2"/>
      </rPr>
      <t>CONGUAGLIO CTS</t>
    </r>
    <r>
      <rPr>
        <b/>
        <u/>
        <vertAlign val="subscript"/>
        <sz val="12"/>
        <color theme="1"/>
        <rFont val="Century Gothic"/>
        <family val="2"/>
      </rPr>
      <t>min</t>
    </r>
    <r>
      <rPr>
        <b/>
        <u/>
        <sz val="12"/>
        <color theme="1"/>
        <rFont val="Century Gothic"/>
        <family val="2"/>
      </rPr>
      <t xml:space="preserve"> e CTR</t>
    </r>
    <r>
      <rPr>
        <b/>
        <u/>
        <vertAlign val="subscript"/>
        <sz val="12"/>
        <color theme="1"/>
        <rFont val="Century Gothic"/>
        <family val="2"/>
      </rPr>
      <t>min</t>
    </r>
    <r>
      <rPr>
        <b/>
        <u/>
        <sz val="12"/>
        <color theme="1"/>
        <rFont val="Century Gothic"/>
        <family val="2"/>
      </rPr>
      <t xml:space="preserve">  di cui all'art. 27.7 MTR-3</t>
    </r>
  </si>
  <si>
    <t>Conguagli CTR (Cfr. 27.7)</t>
  </si>
  <si>
    <t>CTRmin</t>
  </si>
  <si>
    <r>
      <rPr>
        <sz val="11"/>
        <color theme="1"/>
        <rFont val="Century Gothic"/>
        <family val="2"/>
      </rPr>
      <t>CTR</t>
    </r>
    <r>
      <rPr>
        <vertAlign val="subscript"/>
        <sz val="11"/>
        <color theme="1"/>
        <rFont val="Century Gothic"/>
        <family val="2"/>
      </rPr>
      <t>min,riconosciuto</t>
    </r>
  </si>
  <si>
    <r>
      <rPr>
        <sz val="11"/>
        <color theme="1"/>
        <rFont val="Century Gothic"/>
        <family val="2"/>
      </rPr>
      <t>CTR</t>
    </r>
    <r>
      <rPr>
        <vertAlign val="subscript"/>
        <sz val="11"/>
        <color theme="1"/>
        <rFont val="Century Gothic"/>
        <family val="2"/>
      </rPr>
      <t>min</t>
    </r>
  </si>
  <si>
    <r>
      <rPr>
        <sz val="11"/>
        <color theme="1"/>
        <rFont val="Century Gothic"/>
        <family val="2"/>
      </rPr>
      <t>(CTR</t>
    </r>
    <r>
      <rPr>
        <vertAlign val="subscript"/>
        <sz val="11"/>
        <color theme="1"/>
        <rFont val="Century Gothic"/>
        <family val="2"/>
      </rPr>
      <t>min,riconosciuto</t>
    </r>
    <r>
      <rPr>
        <sz val="11"/>
        <color theme="1"/>
        <rFont val="Century Gothic"/>
        <family val="2"/>
      </rPr>
      <t>-CTR</t>
    </r>
    <r>
      <rPr>
        <vertAlign val="subscript"/>
        <sz val="11"/>
        <color theme="1"/>
        <rFont val="Century Gothic"/>
        <family val="2"/>
      </rPr>
      <t>min</t>
    </r>
    <r>
      <rPr>
        <sz val="11"/>
        <color theme="1"/>
        <rFont val="Century Gothic"/>
        <family val="2"/>
      </rPr>
      <t>)/CTR</t>
    </r>
    <r>
      <rPr>
        <vertAlign val="subscript"/>
        <sz val="11"/>
        <color theme="1"/>
        <rFont val="Century Gothic"/>
        <family val="2"/>
      </rPr>
      <t>min</t>
    </r>
  </si>
  <si>
    <r>
      <rPr>
        <b/>
        <sz val="11"/>
        <color theme="1"/>
        <rFont val="Century Gothic"/>
        <family val="2"/>
      </rPr>
      <t>RC</t>
    </r>
    <r>
      <rPr>
        <b/>
        <vertAlign val="subscript"/>
        <sz val="11"/>
        <color theme="1"/>
        <rFont val="Century Gothic"/>
        <family val="2"/>
      </rPr>
      <t>CTR</t>
    </r>
  </si>
  <si>
    <t>Conguagli CTS (Cfr. 27.7)</t>
  </si>
  <si>
    <t>CTSmin</t>
  </si>
  <si>
    <r>
      <rPr>
        <sz val="11"/>
        <color theme="1"/>
        <rFont val="Century Gothic"/>
        <family val="2"/>
      </rPr>
      <t>CTS</t>
    </r>
    <r>
      <rPr>
        <vertAlign val="subscript"/>
        <sz val="11"/>
        <color theme="1"/>
        <rFont val="Century Gothic"/>
        <family val="2"/>
      </rPr>
      <t>min,riconosciuto</t>
    </r>
  </si>
  <si>
    <r>
      <rPr>
        <sz val="11"/>
        <color theme="1"/>
        <rFont val="Century Gothic"/>
        <family val="2"/>
      </rPr>
      <t>CTS</t>
    </r>
    <r>
      <rPr>
        <vertAlign val="subscript"/>
        <sz val="11"/>
        <color theme="1"/>
        <rFont val="Century Gothic"/>
        <family val="2"/>
      </rPr>
      <t>min</t>
    </r>
  </si>
  <si>
    <r>
      <rPr>
        <sz val="11"/>
        <color theme="1"/>
        <rFont val="Century Gothic"/>
        <family val="2"/>
      </rPr>
      <t>(CTS</t>
    </r>
    <r>
      <rPr>
        <vertAlign val="subscript"/>
        <sz val="11"/>
        <color theme="1"/>
        <rFont val="Century Gothic"/>
        <family val="2"/>
      </rPr>
      <t>min,riconosciuto</t>
    </r>
    <r>
      <rPr>
        <sz val="11"/>
        <color theme="1"/>
        <rFont val="Century Gothic"/>
        <family val="2"/>
      </rPr>
      <t>-CTS</t>
    </r>
    <r>
      <rPr>
        <vertAlign val="subscript"/>
        <sz val="11"/>
        <color theme="1"/>
        <rFont val="Century Gothic"/>
        <family val="2"/>
      </rPr>
      <t>min</t>
    </r>
    <r>
      <rPr>
        <sz val="11"/>
        <color theme="1"/>
        <rFont val="Century Gothic"/>
        <family val="2"/>
      </rPr>
      <t>)/CTS</t>
    </r>
    <r>
      <rPr>
        <vertAlign val="subscript"/>
        <sz val="11"/>
        <color theme="1"/>
        <rFont val="Century Gothic"/>
        <family val="2"/>
      </rPr>
      <t>min</t>
    </r>
  </si>
  <si>
    <r>
      <rPr>
        <b/>
        <sz val="11"/>
        <color theme="1"/>
        <rFont val="Century Gothic"/>
        <family val="2"/>
      </rPr>
      <t>RC</t>
    </r>
    <r>
      <rPr>
        <b/>
        <vertAlign val="subscript"/>
        <sz val="11"/>
        <color theme="1"/>
        <rFont val="Century Gothic"/>
        <family val="2"/>
      </rPr>
      <t>CTS</t>
    </r>
  </si>
  <si>
    <r>
      <rPr>
        <b/>
        <sz val="11"/>
        <color theme="1"/>
        <rFont val="Century Gothic"/>
        <family val="2"/>
      </rPr>
      <t>Totale RC</t>
    </r>
    <r>
      <rPr>
        <vertAlign val="subscript"/>
        <sz val="11"/>
        <color theme="1"/>
        <rFont val="Century Gothic"/>
        <family val="2"/>
      </rPr>
      <t>CTR,CTS</t>
    </r>
  </si>
  <si>
    <t>Dettaglio composizione CTS e CTR (Voce B7 CE)</t>
  </si>
  <si>
    <t>Voce di bilancio</t>
  </si>
  <si>
    <t>Dettaglio Costi CTS e CTR 2024 - 2025</t>
  </si>
  <si>
    <r>
      <rPr>
        <sz val="11"/>
        <color theme="1"/>
        <rFont val="Century Gothic"/>
        <family val="2"/>
      </rPr>
      <t>CTR</t>
    </r>
    <r>
      <rPr>
        <vertAlign val="subscript"/>
        <sz val="11"/>
        <color theme="1"/>
        <rFont val="Century Gothic"/>
        <family val="2"/>
      </rPr>
      <t>altro</t>
    </r>
  </si>
  <si>
    <t>Costi B7  - CTR</t>
  </si>
  <si>
    <t>Totale CTR - (B7)</t>
  </si>
  <si>
    <r>
      <rPr>
        <sz val="11"/>
        <color theme="1"/>
        <rFont val="Century Gothic"/>
        <family val="2"/>
      </rPr>
      <t>CTS</t>
    </r>
    <r>
      <rPr>
        <vertAlign val="subscript"/>
        <sz val="11"/>
        <color theme="1"/>
        <rFont val="Century Gothic"/>
        <family val="2"/>
      </rPr>
      <t>altro</t>
    </r>
  </si>
  <si>
    <t>Costi B7  - CTS</t>
  </si>
  <si>
    <t>Totale CTS - (B7)</t>
  </si>
  <si>
    <t>TABELLA Dettaglio flussi verso impianti minimi o aggiuntivi e relativi corrispettivi unitari</t>
  </si>
  <si>
    <t xml:space="preserve">Gestore che sostiene i costi di trattamento /recupero e costi di trattamento/ smaltimento </t>
  </si>
  <si>
    <r>
      <rPr>
        <b/>
        <sz val="11"/>
        <color theme="1"/>
        <rFont val="Century Gothic"/>
        <family val="2"/>
      </rPr>
      <t xml:space="preserve">Anno
</t>
    </r>
    <r>
      <rPr>
        <sz val="11"/>
        <color theme="1"/>
        <rFont val="Century Gothic"/>
        <family val="2"/>
      </rPr>
      <t>[2024-2025]</t>
    </r>
  </si>
  <si>
    <r>
      <rPr>
        <b/>
        <sz val="11"/>
        <color theme="1"/>
        <rFont val="Century Gothic"/>
        <family val="2"/>
      </rPr>
      <t xml:space="preserve">Tipologia di Costo
</t>
    </r>
    <r>
      <rPr>
        <u/>
        <sz val="11"/>
        <color theme="1"/>
        <rFont val="Century Gothic"/>
        <family val="2"/>
      </rPr>
      <t xml:space="preserve"> (scegliere da menu a tendina)</t>
    </r>
  </si>
  <si>
    <r>
      <rPr>
        <b/>
        <sz val="11"/>
        <color theme="1"/>
        <rFont val="Century Gothic"/>
        <family val="2"/>
      </rPr>
      <t xml:space="preserve">Tipologia di rifiuto
</t>
    </r>
    <r>
      <rPr>
        <sz val="11"/>
        <color theme="1"/>
        <rFont val="Century Gothic"/>
        <family val="2"/>
      </rPr>
      <t xml:space="preserve"> </t>
    </r>
    <r>
      <rPr>
        <u/>
        <sz val="11"/>
        <color theme="1"/>
        <rFont val="Century Gothic"/>
        <family val="2"/>
      </rPr>
      <t>(scegliere da Menu a tendina)</t>
    </r>
  </si>
  <si>
    <r>
      <rPr>
        <b/>
        <sz val="11"/>
        <color theme="1"/>
        <rFont val="Century Gothic"/>
        <family val="2"/>
      </rPr>
      <t xml:space="preserve">Quantitativi conferiti all'impianto
</t>
    </r>
    <r>
      <rPr>
        <u/>
        <sz val="11"/>
        <color theme="1"/>
        <rFont val="Century Gothic"/>
        <family val="2"/>
      </rPr>
      <t>(tonnellate)</t>
    </r>
  </si>
  <si>
    <t>Corrispettivo unitario
(€/t netto IVA) Cfr. art. 27.7 MTR-3</t>
  </si>
  <si>
    <t xml:space="preserve">Totale Costi </t>
  </si>
  <si>
    <r>
      <rPr>
        <b/>
        <sz val="11"/>
        <color theme="1"/>
        <rFont val="Century Gothic"/>
        <family val="2"/>
      </rPr>
      <t xml:space="preserve">Tipologia impianto di destinazione </t>
    </r>
    <r>
      <rPr>
        <u/>
        <sz val="11"/>
        <color theme="1"/>
        <rFont val="Century Gothic"/>
        <family val="2"/>
      </rPr>
      <t>(scegliere da menu a tendina)</t>
    </r>
  </si>
  <si>
    <t>Gestore Impianto</t>
  </si>
  <si>
    <t>Partita IVA  Gestore Impianto</t>
  </si>
  <si>
    <t>Comune sede Impianto</t>
  </si>
  <si>
    <t>Codice ISTAT Comune - sede impianto</t>
  </si>
  <si>
    <t>In caso di invio a impianto intermedio, indicare impianto di destinazione finale dei flussi in uscita</t>
  </si>
  <si>
    <t>Comune sede dell'impianto destinazione finale dei flussi in uscita da impianti intermedi</t>
  </si>
  <si>
    <t>NOTE</t>
  </si>
  <si>
    <t>Importo (euro)
(IVA esclusa)</t>
  </si>
  <si>
    <t>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</si>
</sst>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  <numFmt numFmtId="166" formatCode="0.0%"/>
    <numFmt numFmtId="167" formatCode="_-* #,##0.000_-;\-* #,##0.000_-;_-* &quot;-&quot;??_-;_-@_-"/>
    <numFmt numFmtId="168" formatCode="0.000"/>
    <numFmt numFmtId="169" formatCode="0.00000"/>
    <numFmt numFmtId="170" formatCode="_-* #,##0_-;\-* #,##0_-;_-* &quot;-&quot;??_-;_-@"/>
  </numFmts>
  <fonts count="1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9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vertAlign val="subscript"/>
      <sz val="11"/>
      <color theme="1"/>
      <name val="Century Gothic"/>
      <family val="2"/>
    </font>
    <font>
      <sz val="16"/>
      <color theme="1"/>
      <name val="Century Gothic"/>
      <family val="2"/>
    </font>
    <font>
      <b/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vertAlign val="sub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2"/>
      <color theme="1"/>
      <name val="Century Gothic"/>
      <family val="2"/>
    </font>
    <font>
      <b/>
      <vertAlign val="subscript"/>
      <sz val="12"/>
      <color theme="1"/>
      <name val="Century Gothic"/>
      <family val="2"/>
    </font>
    <font>
      <b/>
      <u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1"/>
      <color theme="1"/>
      <name val="Century Gothic"/>
      <family val="2"/>
    </font>
    <font>
      <b/>
      <sz val="11"/>
      <color rgb="FFFF0000"/>
      <name val="Century Gothic"/>
      <family val="2"/>
    </font>
    <font>
      <sz val="8"/>
      <color rgb="FFFF0000"/>
      <name val="Century Gothic"/>
      <family val="2"/>
    </font>
    <font>
      <sz val="16"/>
      <name val="Century Gothic"/>
      <family val="2"/>
    </font>
    <font>
      <sz val="11"/>
      <name val="Century Gothic"/>
      <family val="2"/>
    </font>
    <font>
      <b/>
      <sz val="12"/>
      <color theme="1"/>
      <name val="Century Gothic"/>
      <family val="2"/>
    </font>
    <font>
      <b/>
      <sz val="16"/>
      <name val="Century Gothic"/>
      <family val="2"/>
    </font>
    <font>
      <sz val="11"/>
      <color theme="0"/>
      <name val="Calibri Light"/>
      <family val="2"/>
      <scheme val="major"/>
    </font>
    <font>
      <b/>
      <u/>
      <sz val="14"/>
      <color theme="1"/>
      <name val="Calibri Light"/>
      <family val="2"/>
      <scheme val="major"/>
    </font>
    <font>
      <sz val="9"/>
      <color theme="1"/>
      <name val="Century Gothic"/>
      <family val="2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entury Gothic"/>
      <family val="2"/>
    </font>
    <font>
      <b/>
      <i/>
      <sz val="11"/>
      <color theme="1"/>
      <name val="Century Gothic"/>
      <family val="2"/>
    </font>
    <font>
      <b/>
      <i/>
      <vertAlign val="subscript"/>
      <sz val="11"/>
      <color theme="1"/>
      <name val="Century Gothic"/>
      <family val="2"/>
    </font>
    <font>
      <b/>
      <sz val="11"/>
      <name val="Century Gothic"/>
      <family val="2"/>
    </font>
    <font>
      <b/>
      <sz val="11"/>
      <name val="Calibri"/>
      <family val="2"/>
      <scheme val="minor"/>
    </font>
    <font>
      <sz val="11"/>
      <name val="Calibri Light"/>
      <family val="2"/>
      <scheme val="major"/>
    </font>
    <font>
      <b/>
      <i/>
      <u/>
      <sz val="11"/>
      <color theme="1"/>
      <name val="Century Gothic"/>
      <family val="2"/>
    </font>
    <font>
      <sz val="16"/>
      <color rgb="FFFF0000"/>
      <name val="Century Gothic"/>
      <family val="2"/>
    </font>
    <font>
      <i/>
      <sz val="11"/>
      <name val="Century Gothic"/>
      <family val="2"/>
    </font>
    <font>
      <b/>
      <sz val="9"/>
      <color theme="1"/>
      <name val="Century Gothic"/>
      <family val="2"/>
    </font>
    <font>
      <sz val="11"/>
      <color rgb="FFFF000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1"/>
      <color theme="1"/>
      <name val="Arial Narrow"/>
      <family val="2"/>
    </font>
    <font>
      <b/>
      <sz val="1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2"/>
      <color theme="1"/>
      <name val="Arial Narrow"/>
      <family val="2"/>
    </font>
    <font>
      <b/>
      <sz val="14"/>
      <color theme="1"/>
      <name val="Century Gothic"/>
      <family val="2"/>
    </font>
    <font>
      <b/>
      <sz val="12"/>
      <name val="Century Gothic"/>
      <family val="2"/>
    </font>
    <font>
      <b/>
      <sz val="20"/>
      <color theme="1"/>
      <name val="Century Gothic"/>
      <family val="2"/>
    </font>
    <font>
      <sz val="14"/>
      <color theme="1"/>
      <name val="Century Gothic"/>
      <family val="2"/>
    </font>
    <font>
      <vertAlign val="subscript"/>
      <sz val="14"/>
      <color theme="1"/>
      <name val="Century Gothic"/>
      <family val="2"/>
    </font>
    <font>
      <b/>
      <sz val="12"/>
      <color theme="0"/>
      <name val="Century Gothic"/>
      <family val="2"/>
    </font>
    <font>
      <sz val="12"/>
      <name val="Century Gothic"/>
      <family val="2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vertAlign val="subscript"/>
      <sz val="10"/>
      <name val="Century Gothic"/>
      <family val="2"/>
    </font>
    <font>
      <i/>
      <sz val="10"/>
      <name val="Century Gothic"/>
      <family val="2"/>
    </font>
    <font>
      <i/>
      <sz val="10"/>
      <color theme="1"/>
      <name val="Century Gothic"/>
      <family val="2"/>
    </font>
    <font>
      <b/>
      <i/>
      <sz val="10"/>
      <color theme="1"/>
      <name val="Century Gothic"/>
      <family val="2"/>
    </font>
    <font>
      <b/>
      <sz val="10"/>
      <name val="Century Gothic"/>
      <family val="2"/>
    </font>
    <font>
      <sz val="8"/>
      <color rgb="FF03DBB7"/>
      <name val="Century Gothic"/>
      <family val="2"/>
    </font>
    <font>
      <b/>
      <u/>
      <sz val="11"/>
      <name val="Century Gothic"/>
      <family val="2"/>
    </font>
    <font>
      <sz val="9"/>
      <color indexed="81"/>
      <name val="Tahoma"/>
      <family val="2"/>
    </font>
    <font>
      <i/>
      <sz val="9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name val="Century Gothic"/>
      <family val="2"/>
    </font>
    <font>
      <vertAlign val="subscript"/>
      <sz val="11"/>
      <name val="Century Gothic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strike/>
      <sz val="11"/>
      <color rgb="FFFF0000"/>
      <name val="Century Gothic"/>
      <family val="2"/>
    </font>
    <font>
      <b/>
      <u/>
      <sz val="14"/>
      <color theme="1"/>
      <name val="Century Gothic"/>
      <family val="2"/>
    </font>
    <font>
      <i/>
      <sz val="12"/>
      <color theme="1"/>
      <name val="Century Gothic"/>
      <family val="2"/>
    </font>
    <font>
      <b/>
      <sz val="16"/>
      <color rgb="FFFF0000"/>
      <name val="Century Gothic"/>
      <family val="2"/>
    </font>
    <font>
      <u/>
      <sz val="14"/>
      <color theme="1"/>
      <name val="Century Gothic"/>
      <family val="2"/>
    </font>
    <font>
      <sz val="11"/>
      <color theme="2"/>
      <name val="Century Gothic"/>
      <family val="2"/>
    </font>
    <font>
      <b/>
      <u/>
      <sz val="12"/>
      <color theme="1"/>
      <name val="Century Gothic"/>
      <family val="2"/>
    </font>
    <font>
      <b/>
      <sz val="11"/>
      <color rgb="FFFF0000"/>
      <name val="Calibri"/>
      <family val="2"/>
      <scheme val="minor"/>
    </font>
    <font>
      <sz val="11"/>
      <color theme="0" tint="-0.249977111117893"/>
      <name val="Century Gothic"/>
      <family val="2"/>
    </font>
    <font>
      <vertAlign val="subscript"/>
      <sz val="11"/>
      <color theme="0" tint="-0.249977111117893"/>
      <name val="Century Gothic"/>
      <family val="2"/>
    </font>
    <font>
      <strike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2"/>
      <color theme="0" tint="-0.499984740745262"/>
      <name val="Century Gothic"/>
      <family val="2"/>
    </font>
    <font>
      <b/>
      <sz val="11"/>
      <color theme="0" tint="-0.499984740745262"/>
      <name val="Century Gothic"/>
      <family val="2"/>
    </font>
    <font>
      <sz val="16"/>
      <name val="Calibri"/>
      <family val="2"/>
      <scheme val="minor"/>
    </font>
    <font>
      <sz val="11"/>
      <color theme="0" tint="-0.499984740745262"/>
      <name val="Century Gothic"/>
      <family val="2"/>
    </font>
    <font>
      <b/>
      <i/>
      <sz val="12"/>
      <color theme="1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sz val="12"/>
      <color theme="0"/>
      <name val="Century Gothic"/>
      <family val="2"/>
    </font>
    <font>
      <sz val="18"/>
      <color theme="1"/>
      <name val="Century Gothic"/>
      <family val="2"/>
    </font>
    <font>
      <b/>
      <sz val="18"/>
      <color theme="1"/>
      <name val="Century Gothic"/>
      <family val="2"/>
    </font>
    <font>
      <b/>
      <sz val="18"/>
      <color rgb="FFC00000"/>
      <name val="Century Gothic"/>
      <family val="2"/>
    </font>
    <font>
      <b/>
      <u/>
      <sz val="18"/>
      <color theme="1"/>
      <name val="Century Gothic"/>
      <family val="2"/>
    </font>
    <font>
      <b/>
      <sz val="18"/>
      <color rgb="FFFF0000"/>
      <name val="Century Gothic"/>
      <family val="2"/>
    </font>
    <font>
      <b/>
      <sz val="18"/>
      <name val="Century Gothic"/>
      <family val="2"/>
    </font>
    <font>
      <vertAlign val="subscript"/>
      <sz val="18"/>
      <color theme="1"/>
      <name val="Century Gothic"/>
      <family val="2"/>
    </font>
    <font>
      <b/>
      <sz val="12"/>
      <color rgb="FFC00000"/>
      <name val="Century Gothic"/>
      <family val="2"/>
    </font>
    <font>
      <b/>
      <sz val="12"/>
      <color rgb="FFFF0000"/>
      <name val="Century Gothic"/>
      <family val="2"/>
    </font>
    <font>
      <vertAlign val="subscript"/>
      <sz val="12"/>
      <color theme="1"/>
      <name val="Century Gothic"/>
      <family val="2"/>
    </font>
    <font>
      <sz val="11"/>
      <color theme="1"/>
      <name val="Roboto Light"/>
    </font>
    <font>
      <sz val="11"/>
      <color theme="1"/>
      <name val="Calibri"/>
      <family val="2"/>
    </font>
    <font>
      <b/>
      <vertAlign val="subscript"/>
      <sz val="16"/>
      <color theme="1"/>
      <name val="Century Gothic"/>
      <family val="2"/>
    </font>
    <font>
      <b/>
      <u/>
      <vertAlign val="subscript"/>
      <sz val="12"/>
      <color theme="1"/>
      <name val="Century Gothic"/>
      <family val="2"/>
    </font>
    <font>
      <sz val="11"/>
      <name val="Calibri"/>
      <family val="2"/>
    </font>
    <font>
      <sz val="11"/>
      <color rgb="FFA5A5A5"/>
      <name val="Century Gothic"/>
      <family val="2"/>
    </font>
    <font>
      <strike/>
      <sz val="11"/>
      <color theme="1"/>
      <name val="Century Gothic"/>
      <family val="2"/>
    </font>
    <font>
      <u/>
      <sz val="11"/>
      <color theme="1"/>
      <name val="Century Gothic"/>
      <family val="2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2A78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gray125"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125">
        <fgColor auto="1"/>
        <bgColor theme="0"/>
      </patternFill>
    </fill>
    <fill>
      <patternFill patternType="solid">
        <fgColor rgb="FF03DBB7"/>
        <bgColor indexed="64"/>
      </patternFill>
    </fill>
    <fill>
      <patternFill patternType="solid">
        <fgColor rgb="FFFFDF79"/>
        <bgColor indexed="64"/>
      </patternFill>
    </fill>
    <fill>
      <patternFill patternType="gray125">
        <bgColor theme="0" tint="-4.9989318521683403E-2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gray125">
        <bgColor theme="1" tint="0.24997711111789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Down"/>
    </fill>
    <fill>
      <patternFill patternType="lightGray">
        <bgColor theme="0"/>
      </patternFill>
    </fill>
    <fill>
      <patternFill patternType="darkGray">
        <bgColor theme="0" tint="-0.249977111117893"/>
      </patternFill>
    </fill>
    <fill>
      <patternFill patternType="solid">
        <fgColor rgb="FF008081"/>
        <bgColor indexed="64"/>
      </patternFill>
    </fill>
    <fill>
      <patternFill patternType="solid">
        <fgColor rgb="FF148081"/>
        <bgColor indexed="64"/>
      </patternFill>
    </fill>
    <fill>
      <patternFill patternType="darkDown">
        <bgColor rgb="FF14808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FB400"/>
        <bgColor indexed="64"/>
      </patternFill>
    </fill>
    <fill>
      <patternFill patternType="darkGray">
        <fgColor theme="1"/>
        <bgColor theme="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FFC000"/>
        <bgColor rgb="FFFFC000"/>
      </patternFill>
    </fill>
    <fill>
      <patternFill patternType="solid">
        <fgColor rgb="FFFFDF79"/>
        <bgColor rgb="FFFFDF79"/>
      </patternFill>
    </fill>
    <fill>
      <patternFill patternType="solid">
        <fgColor rgb="FF03DBB7"/>
        <bgColor rgb="FF03DBB7"/>
      </patternFill>
    </fill>
    <fill>
      <patternFill patternType="solid">
        <fgColor rgb="FF02A78C"/>
        <bgColor rgb="FF02A78C"/>
      </patternFill>
    </fill>
    <fill>
      <patternFill patternType="solid">
        <fgColor rgb="FFF2F2F2"/>
        <bgColor rgb="FFF2F2F2"/>
      </patternFill>
    </fill>
    <fill>
      <patternFill patternType="solid">
        <fgColor theme="9" tint="0.79998168889431442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rgb="FFECECEC"/>
        <bgColor rgb="FFECECEC"/>
      </patternFill>
    </fill>
  </fills>
  <borders count="27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auto="1"/>
      </right>
      <top/>
      <bottom/>
      <diagonal/>
    </border>
    <border>
      <left style="hair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/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medium">
        <color rgb="FFFF0000"/>
      </left>
      <right style="thin">
        <color theme="0" tint="-0.499984740745262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0" tint="-0.499984740745262"/>
      </top>
      <bottom/>
      <diagonal/>
    </border>
    <border>
      <left style="thin">
        <color theme="2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/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0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2" tint="-0.499984740745262"/>
      </right>
      <top/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2" tint="-0.499984740745262"/>
      </right>
      <top/>
      <bottom style="thin">
        <color theme="0" tint="-0.499984740745262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medium">
        <color theme="2" tint="-0.499984740745262"/>
      </left>
      <right/>
      <top style="medium">
        <color theme="2" tint="-0.499984740745262"/>
      </top>
      <bottom style="thin">
        <color theme="2" tint="-0.499984740745262"/>
      </bottom>
      <diagonal/>
    </border>
    <border>
      <left/>
      <right/>
      <top style="medium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/>
      <right/>
      <top style="medium">
        <color theme="2" tint="-0.499984740745262"/>
      </top>
      <bottom/>
      <diagonal/>
    </border>
    <border>
      <left/>
      <right style="medium">
        <color theme="2" tint="-0.499984740745262"/>
      </right>
      <top style="medium">
        <color theme="2" tint="-0.499984740745262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  <border>
      <left/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 style="medium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  <border>
      <left/>
      <right style="medium">
        <color theme="2" tint="-0.499984740745262"/>
      </right>
      <top/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0" tint="-0.499984740745262"/>
      </top>
      <bottom/>
      <diagonal/>
    </border>
    <border>
      <left style="thin">
        <color theme="2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2" tint="-0.499984740745262"/>
      </left>
      <right/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theme="0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medium">
        <color theme="0" tint="-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2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2" tint="-0.499984740745262"/>
      </bottom>
      <diagonal/>
    </border>
    <border>
      <left/>
      <right/>
      <top style="medium">
        <color theme="0" tint="-0.499984740745262"/>
      </top>
      <bottom style="thin">
        <color theme="2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2" tint="-0.499984740745262"/>
      </bottom>
      <diagonal/>
    </border>
    <border>
      <left style="medium">
        <color theme="0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0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2" tint="-0.499984740745262"/>
      </top>
      <bottom/>
      <diagonal/>
    </border>
    <border>
      <left/>
      <right style="medium">
        <color theme="0" tint="-0.499984740745262"/>
      </right>
      <top style="thin">
        <color theme="2" tint="-0.499984740745262"/>
      </top>
      <bottom/>
      <diagonal/>
    </border>
    <border>
      <left style="medium">
        <color theme="0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0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2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medium">
        <color rgb="FF7F7F7F"/>
      </left>
      <right/>
      <top style="medium">
        <color rgb="FF7F7F7F"/>
      </top>
      <bottom style="thin">
        <color rgb="FF7F7F7F"/>
      </bottom>
      <diagonal/>
    </border>
    <border>
      <left/>
      <right/>
      <top style="medium">
        <color rgb="FF7F7F7F"/>
      </top>
      <bottom style="thin">
        <color rgb="FF7F7F7F"/>
      </bottom>
      <diagonal/>
    </border>
    <border>
      <left style="medium">
        <color rgb="FF757070"/>
      </left>
      <right/>
      <top style="medium">
        <color rgb="FF757070"/>
      </top>
      <bottom style="thin">
        <color rgb="FF7F7F7F"/>
      </bottom>
      <diagonal/>
    </border>
    <border>
      <left/>
      <right/>
      <top style="medium">
        <color rgb="FF757070"/>
      </top>
      <bottom style="thin">
        <color rgb="FF7F7F7F"/>
      </bottom>
      <diagonal/>
    </border>
    <border>
      <left/>
      <right style="medium">
        <color rgb="FF757070"/>
      </right>
      <top style="medium">
        <color rgb="FF757070"/>
      </top>
      <bottom style="thin">
        <color rgb="FF7F7F7F"/>
      </bottom>
      <diagonal/>
    </border>
    <border>
      <left style="thin">
        <color rgb="FF757070"/>
      </left>
      <right/>
      <top style="thin">
        <color rgb="FF757070"/>
      </top>
      <bottom style="thin">
        <color rgb="FF757070"/>
      </bottom>
      <diagonal/>
    </border>
    <border>
      <left/>
      <right/>
      <top style="thin">
        <color rgb="FF757070"/>
      </top>
      <bottom style="thin">
        <color rgb="FF757070"/>
      </bottom>
      <diagonal/>
    </border>
    <border>
      <left/>
      <right style="thin">
        <color rgb="FF757070"/>
      </right>
      <top style="thin">
        <color rgb="FF757070"/>
      </top>
      <bottom style="thin">
        <color rgb="FF757070"/>
      </bottom>
      <diagonal/>
    </border>
    <border>
      <left style="thin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  <border>
      <left style="medium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57070"/>
      </left>
      <right style="thin">
        <color rgb="FF757070"/>
      </right>
      <top style="thin">
        <color rgb="FF7F7F7F"/>
      </top>
      <bottom style="thin">
        <color rgb="FF7F7F7F"/>
      </bottom>
      <diagonal/>
    </border>
    <border>
      <left style="thin">
        <color rgb="FF757070"/>
      </left>
      <right/>
      <top style="thin">
        <color rgb="FF7F7F7F"/>
      </top>
      <bottom style="thin">
        <color rgb="FF7F7F7F"/>
      </bottom>
      <diagonal/>
    </border>
    <border>
      <left style="thin">
        <color rgb="FF757070"/>
      </left>
      <right style="medium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57070"/>
      </left>
      <right style="thin">
        <color rgb="FF757070"/>
      </right>
      <top/>
      <bottom/>
      <diagonal/>
    </border>
    <border>
      <left/>
      <right style="thin">
        <color rgb="FF757070"/>
      </right>
      <top style="thin">
        <color rgb="FF757070"/>
      </top>
      <bottom/>
      <diagonal/>
    </border>
    <border>
      <left style="thin">
        <color rgb="FF757070"/>
      </left>
      <right style="thin">
        <color rgb="FF757070"/>
      </right>
      <top style="thin">
        <color rgb="FF757070"/>
      </top>
      <bottom/>
      <diagonal/>
    </border>
    <border>
      <left style="thin">
        <color rgb="FF757070"/>
      </left>
      <right/>
      <top style="thin">
        <color rgb="FF757070"/>
      </top>
      <bottom/>
      <diagonal/>
    </border>
    <border>
      <left/>
      <right/>
      <top style="thin">
        <color rgb="FF757070"/>
      </top>
      <bottom/>
      <diagonal/>
    </border>
    <border>
      <left style="thin">
        <color rgb="FF757070"/>
      </left>
      <right/>
      <top/>
      <bottom/>
      <diagonal/>
    </border>
    <border>
      <left/>
      <right style="thin">
        <color rgb="FF757070"/>
      </right>
      <top/>
      <bottom/>
      <diagonal/>
    </border>
    <border>
      <left style="thin">
        <color rgb="FF757070"/>
      </left>
      <right/>
      <top/>
      <bottom style="thin">
        <color rgb="FF757070"/>
      </bottom>
      <diagonal/>
    </border>
    <border>
      <left/>
      <right/>
      <top/>
      <bottom style="thin">
        <color rgb="FF757070"/>
      </bottom>
      <diagonal/>
    </border>
    <border>
      <left/>
      <right style="thin">
        <color rgb="FF757070"/>
      </right>
      <top/>
      <bottom style="thin">
        <color rgb="FF757070"/>
      </bottom>
      <diagonal/>
    </border>
    <border>
      <left style="thin">
        <color rgb="FF757070"/>
      </left>
      <right style="thin">
        <color rgb="FF757070"/>
      </right>
      <top/>
      <bottom style="thin">
        <color rgb="FF757070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5A5A5"/>
      </left>
      <right/>
      <top style="thin">
        <color rgb="FF757070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757070"/>
      </top>
      <bottom style="thin">
        <color rgb="FFA5A5A5"/>
      </bottom>
      <diagonal/>
    </border>
    <border>
      <left/>
      <right style="thin">
        <color rgb="FF757070"/>
      </right>
      <top style="thin">
        <color rgb="FF757070"/>
      </top>
      <bottom style="thin">
        <color rgb="FFA5A5A5"/>
      </bottom>
      <diagonal/>
    </border>
    <border>
      <left/>
      <right style="thin">
        <color rgb="FFA5A5A5"/>
      </right>
      <top style="thin">
        <color rgb="FF757070"/>
      </top>
      <bottom style="thin">
        <color rgb="FFA5A5A5"/>
      </bottom>
      <diagonal/>
    </border>
    <border>
      <left style="thin">
        <color rgb="FFA5A5A5"/>
      </left>
      <right/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/>
      <right style="thin">
        <color rgb="FF757070"/>
      </right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thin">
        <color rgb="FF7F7F7F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/>
      <bottom/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757070"/>
      </left>
      <right style="thin">
        <color rgb="FFA5A5A5"/>
      </right>
      <top/>
      <bottom/>
      <diagonal/>
    </border>
    <border>
      <left/>
      <right style="thin">
        <color rgb="FF757070"/>
      </right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757070"/>
      </right>
      <top/>
      <bottom style="thin">
        <color rgb="FF757070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43" fontId="1" fillId="0" borderId="0" applyFont="0" applyFill="0" applyBorder="0" applyAlignment="0" applyProtection="0"/>
    <xf numFmtId="0" fontId="50" fillId="0" borderId="0"/>
    <xf numFmtId="0" fontId="1" fillId="0" borderId="0"/>
    <xf numFmtId="44" fontId="1" fillId="0" borderId="0" applyFont="0" applyFill="0" applyBorder="0" applyAlignment="0" applyProtection="0"/>
  </cellStyleXfs>
  <cellXfs count="1051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0" fillId="2" borderId="0" xfId="0" applyFill="1"/>
    <xf numFmtId="0" fontId="2" fillId="2" borderId="10" xfId="0" applyFont="1" applyFill="1" applyBorder="1"/>
    <xf numFmtId="0" fontId="4" fillId="2" borderId="0" xfId="0" applyFont="1" applyFill="1"/>
    <xf numFmtId="0" fontId="4" fillId="0" borderId="5" xfId="0" applyFont="1" applyBorder="1"/>
    <xf numFmtId="0" fontId="5" fillId="6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0" fillId="2" borderId="1" xfId="0" applyFont="1" applyFill="1" applyBorder="1"/>
    <xf numFmtId="0" fontId="12" fillId="2" borderId="0" xfId="0" applyFont="1" applyFill="1"/>
    <xf numFmtId="0" fontId="18" fillId="2" borderId="0" xfId="0" applyFont="1" applyFill="1"/>
    <xf numFmtId="0" fontId="15" fillId="2" borderId="0" xfId="0" applyFont="1" applyFill="1"/>
    <xf numFmtId="0" fontId="12" fillId="0" borderId="0" xfId="0" applyFont="1"/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3" fillId="2" borderId="0" xfId="0" applyFont="1" applyFill="1"/>
    <xf numFmtId="0" fontId="12" fillId="4" borderId="5" xfId="0" applyFont="1" applyFill="1" applyBorder="1"/>
    <xf numFmtId="0" fontId="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9" fillId="2" borderId="0" xfId="0" applyFont="1" applyFill="1" applyAlignment="1">
      <alignment horizontal="left" vertical="center"/>
    </xf>
    <xf numFmtId="0" fontId="8" fillId="7" borderId="5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12" fillId="13" borderId="22" xfId="0" applyFont="1" applyFill="1" applyBorder="1"/>
    <xf numFmtId="0" fontId="1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/>
    <xf numFmtId="0" fontId="39" fillId="15" borderId="14" xfId="0" applyFont="1" applyFill="1" applyBorder="1" applyAlignment="1">
      <alignment horizontal="left" vertical="center"/>
    </xf>
    <xf numFmtId="0" fontId="39" fillId="15" borderId="7" xfId="0" applyFont="1" applyFill="1" applyBorder="1" applyAlignment="1">
      <alignment horizontal="left" vertical="center"/>
    </xf>
    <xf numFmtId="0" fontId="39" fillId="15" borderId="8" xfId="0" applyFont="1" applyFill="1" applyBorder="1" applyAlignment="1">
      <alignment horizontal="left" vertical="center"/>
    </xf>
    <xf numFmtId="0" fontId="40" fillId="2" borderId="0" xfId="0" applyFont="1" applyFill="1"/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28" fillId="2" borderId="0" xfId="0" applyFont="1" applyFill="1" applyAlignment="1">
      <alignment horizontal="left"/>
    </xf>
    <xf numFmtId="0" fontId="12" fillId="13" borderId="5" xfId="0" applyFont="1" applyFill="1" applyBorder="1" applyAlignment="1">
      <alignment wrapText="1"/>
    </xf>
    <xf numFmtId="0" fontId="12" fillId="13" borderId="5" xfId="0" applyFont="1" applyFill="1" applyBorder="1"/>
    <xf numFmtId="0" fontId="12" fillId="13" borderId="5" xfId="0" applyFont="1" applyFill="1" applyBorder="1" applyAlignment="1">
      <alignment vertical="center" wrapText="1"/>
    </xf>
    <xf numFmtId="0" fontId="12" fillId="13" borderId="5" xfId="0" applyFont="1" applyFill="1" applyBorder="1" applyAlignment="1">
      <alignment horizontal="right"/>
    </xf>
    <xf numFmtId="0" fontId="19" fillId="2" borderId="0" xfId="0" applyFont="1" applyFill="1"/>
    <xf numFmtId="0" fontId="13" fillId="13" borderId="5" xfId="0" applyFont="1" applyFill="1" applyBorder="1"/>
    <xf numFmtId="0" fontId="15" fillId="0" borderId="0" xfId="0" applyFont="1" applyAlignment="1">
      <alignment horizontal="left"/>
    </xf>
    <xf numFmtId="0" fontId="13" fillId="13" borderId="5" xfId="0" applyFont="1" applyFill="1" applyBorder="1" applyAlignment="1">
      <alignment horizontal="right"/>
    </xf>
    <xf numFmtId="164" fontId="12" fillId="11" borderId="22" xfId="1" applyNumberFormat="1" applyFont="1" applyFill="1" applyBorder="1"/>
    <xf numFmtId="0" fontId="13" fillId="13" borderId="43" xfId="0" applyFont="1" applyFill="1" applyBorder="1"/>
    <xf numFmtId="0" fontId="13" fillId="13" borderId="46" xfId="0" applyFont="1" applyFill="1" applyBorder="1"/>
    <xf numFmtId="164" fontId="12" fillId="13" borderId="52" xfId="0" applyNumberFormat="1" applyFont="1" applyFill="1" applyBorder="1"/>
    <xf numFmtId="164" fontId="12" fillId="13" borderId="53" xfId="0" applyNumberFormat="1" applyFont="1" applyFill="1" applyBorder="1"/>
    <xf numFmtId="164" fontId="12" fillId="13" borderId="54" xfId="0" applyNumberFormat="1" applyFont="1" applyFill="1" applyBorder="1"/>
    <xf numFmtId="164" fontId="12" fillId="14" borderId="22" xfId="1" applyNumberFormat="1" applyFont="1" applyFill="1" applyBorder="1"/>
    <xf numFmtId="0" fontId="45" fillId="2" borderId="0" xfId="0" applyFont="1" applyFill="1" applyAlignment="1">
      <alignment horizontal="center" vertical="center"/>
    </xf>
    <xf numFmtId="1" fontId="13" fillId="7" borderId="5" xfId="0" applyNumberFormat="1" applyFont="1" applyFill="1" applyBorder="1" applyAlignment="1">
      <alignment horizontal="center" vertical="center"/>
    </xf>
    <xf numFmtId="166" fontId="12" fillId="7" borderId="5" xfId="0" applyNumberFormat="1" applyFont="1" applyFill="1" applyBorder="1" applyAlignment="1">
      <alignment horizontal="right"/>
    </xf>
    <xf numFmtId="0" fontId="8" fillId="7" borderId="4" xfId="0" applyFont="1" applyFill="1" applyBorder="1" applyAlignment="1">
      <alignment horizontal="center" vertical="center"/>
    </xf>
    <xf numFmtId="0" fontId="4" fillId="0" borderId="0" xfId="0" applyFont="1"/>
    <xf numFmtId="0" fontId="5" fillId="6" borderId="6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164" fontId="12" fillId="13" borderId="22" xfId="1" applyNumberFormat="1" applyFont="1" applyFill="1" applyBorder="1" applyAlignment="1">
      <alignment horizontal="center"/>
    </xf>
    <xf numFmtId="10" fontId="40" fillId="0" borderId="4" xfId="0" applyNumberFormat="1" applyFont="1" applyBorder="1" applyAlignment="1">
      <alignment horizontal="center" vertical="center"/>
    </xf>
    <xf numFmtId="10" fontId="40" fillId="0" borderId="5" xfId="0" applyNumberFormat="1" applyFont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46" fillId="2" borderId="0" xfId="0" applyFont="1" applyFill="1"/>
    <xf numFmtId="0" fontId="25" fillId="2" borderId="0" xfId="0" applyFont="1" applyFill="1"/>
    <xf numFmtId="0" fontId="0" fillId="2" borderId="24" xfId="0" applyFill="1" applyBorder="1"/>
    <xf numFmtId="0" fontId="19" fillId="2" borderId="0" xfId="0" applyFont="1" applyFill="1" applyAlignment="1">
      <alignment horizontal="right"/>
    </xf>
    <xf numFmtId="0" fontId="12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35" fillId="2" borderId="0" xfId="0" applyFont="1" applyFill="1"/>
    <xf numFmtId="3" fontId="13" fillId="3" borderId="5" xfId="1" applyNumberFormat="1" applyFont="1" applyFill="1" applyBorder="1" applyAlignment="1" applyProtection="1">
      <alignment horizontal="center" vertical="center" wrapText="1"/>
    </xf>
    <xf numFmtId="164" fontId="35" fillId="14" borderId="22" xfId="1" applyNumberFormat="1" applyFont="1" applyFill="1" applyBorder="1" applyProtection="1">
      <protection locked="0"/>
    </xf>
    <xf numFmtId="164" fontId="35" fillId="17" borderId="22" xfId="1" applyNumberFormat="1" applyFont="1" applyFill="1" applyBorder="1" applyProtection="1">
      <protection locked="0"/>
    </xf>
    <xf numFmtId="0" fontId="13" fillId="3" borderId="5" xfId="0" applyFont="1" applyFill="1" applyBorder="1" applyAlignment="1">
      <alignment horizontal="center" vertical="center" wrapText="1"/>
    </xf>
    <xf numFmtId="164" fontId="12" fillId="2" borderId="22" xfId="1" applyNumberFormat="1" applyFont="1" applyFill="1" applyBorder="1" applyProtection="1">
      <protection locked="0"/>
    </xf>
    <xf numFmtId="0" fontId="16" fillId="0" borderId="0" xfId="0" applyFont="1"/>
    <xf numFmtId="0" fontId="45" fillId="2" borderId="0" xfId="0" applyFont="1" applyFill="1"/>
    <xf numFmtId="0" fontId="40" fillId="16" borderId="5" xfId="0" applyFont="1" applyFill="1" applyBorder="1" applyAlignment="1">
      <alignment horizontal="center" vertical="center"/>
    </xf>
    <xf numFmtId="168" fontId="4" fillId="2" borderId="0" xfId="0" applyNumberFormat="1" applyFont="1" applyFill="1"/>
    <xf numFmtId="169" fontId="4" fillId="2" borderId="0" xfId="0" applyNumberFormat="1" applyFont="1" applyFill="1"/>
    <xf numFmtId="166" fontId="4" fillId="2" borderId="0" xfId="2" applyNumberFormat="1" applyFont="1" applyFill="1"/>
    <xf numFmtId="168" fontId="40" fillId="16" borderId="5" xfId="0" applyNumberFormat="1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center" vertical="center"/>
    </xf>
    <xf numFmtId="169" fontId="40" fillId="2" borderId="0" xfId="0" applyNumberFormat="1" applyFont="1" applyFill="1"/>
    <xf numFmtId="0" fontId="40" fillId="0" borderId="5" xfId="0" applyFont="1" applyBorder="1" applyAlignment="1">
      <alignment horizontal="center" vertical="center"/>
    </xf>
    <xf numFmtId="0" fontId="40" fillId="2" borderId="0" xfId="0" applyFont="1" applyFill="1" applyAlignment="1">
      <alignment horizontal="left"/>
    </xf>
    <xf numFmtId="0" fontId="40" fillId="2" borderId="5" xfId="0" applyFont="1" applyFill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30" fillId="13" borderId="5" xfId="0" applyFont="1" applyFill="1" applyBorder="1" applyAlignment="1">
      <alignment horizontal="center" vertical="center" wrapText="1"/>
    </xf>
    <xf numFmtId="168" fontId="4" fillId="0" borderId="28" xfId="0" applyNumberFormat="1" applyFont="1" applyBorder="1" applyAlignment="1">
      <alignment horizontal="center" vertical="center" wrapText="1"/>
    </xf>
    <xf numFmtId="168" fontId="4" fillId="0" borderId="33" xfId="0" applyNumberFormat="1" applyFont="1" applyBorder="1" applyAlignment="1">
      <alignment horizontal="center" vertical="center" wrapText="1"/>
    </xf>
    <xf numFmtId="168" fontId="4" fillId="0" borderId="32" xfId="0" applyNumberFormat="1" applyFont="1" applyBorder="1" applyAlignment="1">
      <alignment horizontal="center" vertical="center" wrapText="1"/>
    </xf>
    <xf numFmtId="168" fontId="40" fillId="0" borderId="32" xfId="0" applyNumberFormat="1" applyFont="1" applyBorder="1" applyAlignment="1">
      <alignment horizontal="center" vertical="center" wrapText="1"/>
    </xf>
    <xf numFmtId="168" fontId="40" fillId="0" borderId="33" xfId="0" applyNumberFormat="1" applyFont="1" applyBorder="1" applyAlignment="1">
      <alignment horizontal="center" vertical="center" wrapText="1"/>
    </xf>
    <xf numFmtId="0" fontId="40" fillId="2" borderId="5" xfId="0" applyFont="1" applyFill="1" applyBorder="1"/>
    <xf numFmtId="0" fontId="40" fillId="2" borderId="27" xfId="0" applyFont="1" applyFill="1" applyBorder="1"/>
    <xf numFmtId="166" fontId="47" fillId="2" borderId="32" xfId="2" applyNumberFormat="1" applyFont="1" applyFill="1" applyBorder="1" applyAlignment="1">
      <alignment horizontal="center" vertical="center"/>
    </xf>
    <xf numFmtId="166" fontId="47" fillId="2" borderId="22" xfId="2" applyNumberFormat="1" applyFont="1" applyFill="1" applyBorder="1" applyAlignment="1">
      <alignment horizontal="center" vertical="center"/>
    </xf>
    <xf numFmtId="0" fontId="13" fillId="18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19" borderId="50" xfId="0" applyFont="1" applyFill="1" applyBorder="1" applyAlignment="1">
      <alignment horizontal="center" vertical="center" wrapText="1"/>
    </xf>
    <xf numFmtId="0" fontId="13" fillId="19" borderId="22" xfId="0" applyFont="1" applyFill="1" applyBorder="1" applyAlignment="1">
      <alignment horizontal="center" vertical="center" wrapText="1"/>
    </xf>
    <xf numFmtId="0" fontId="13" fillId="19" borderId="5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vertical="center" wrapText="1"/>
    </xf>
    <xf numFmtId="0" fontId="45" fillId="2" borderId="0" xfId="0" applyFont="1" applyFill="1" applyAlignment="1">
      <alignment horizontal="center"/>
    </xf>
    <xf numFmtId="0" fontId="49" fillId="2" borderId="0" xfId="0" applyFont="1" applyFill="1"/>
    <xf numFmtId="0" fontId="33" fillId="0" borderId="5" xfId="0" applyFont="1" applyBorder="1"/>
    <xf numFmtId="0" fontId="48" fillId="13" borderId="5" xfId="0" applyFont="1" applyFill="1" applyBorder="1"/>
    <xf numFmtId="0" fontId="20" fillId="13" borderId="5" xfId="0" applyFont="1" applyFill="1" applyBorder="1" applyAlignment="1">
      <alignment horizontal="center" wrapText="1"/>
    </xf>
    <xf numFmtId="0" fontId="20" fillId="13" borderId="5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vertical="center"/>
    </xf>
    <xf numFmtId="164" fontId="12" fillId="2" borderId="22" xfId="1" applyNumberFormat="1" applyFont="1" applyFill="1" applyBorder="1" applyAlignment="1" applyProtection="1">
      <alignment vertical="center"/>
      <protection locked="0"/>
    </xf>
    <xf numFmtId="0" fontId="12" fillId="0" borderId="0" xfId="0" applyFont="1" applyAlignment="1">
      <alignment wrapText="1"/>
    </xf>
    <xf numFmtId="0" fontId="25" fillId="13" borderId="5" xfId="0" applyFont="1" applyFill="1" applyBorder="1" applyAlignment="1">
      <alignment wrapText="1"/>
    </xf>
    <xf numFmtId="0" fontId="5" fillId="6" borderId="5" xfId="0" applyFont="1" applyFill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/>
    </xf>
    <xf numFmtId="168" fontId="40" fillId="2" borderId="5" xfId="0" applyNumberFormat="1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53" fillId="0" borderId="0" xfId="0" applyFont="1"/>
    <xf numFmtId="164" fontId="12" fillId="20" borderId="22" xfId="1" applyNumberFormat="1" applyFont="1" applyFill="1" applyBorder="1"/>
    <xf numFmtId="164" fontId="12" fillId="4" borderId="22" xfId="1" applyNumberFormat="1" applyFont="1" applyFill="1" applyBorder="1"/>
    <xf numFmtId="3" fontId="38" fillId="13" borderId="5" xfId="2" applyNumberFormat="1" applyFont="1" applyFill="1" applyBorder="1" applyAlignment="1" applyProtection="1">
      <alignment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1" fillId="0" borderId="0" xfId="0" applyFont="1"/>
    <xf numFmtId="0" fontId="54" fillId="0" borderId="0" xfId="0" applyFont="1"/>
    <xf numFmtId="0" fontId="54" fillId="0" borderId="22" xfId="0" applyFont="1" applyBorder="1"/>
    <xf numFmtId="4" fontId="51" fillId="0" borderId="22" xfId="0" applyNumberFormat="1" applyFont="1" applyBorder="1"/>
    <xf numFmtId="0" fontId="54" fillId="8" borderId="22" xfId="0" applyFont="1" applyFill="1" applyBorder="1"/>
    <xf numFmtId="4" fontId="51" fillId="8" borderId="22" xfId="0" applyNumberFormat="1" applyFont="1" applyFill="1" applyBorder="1"/>
    <xf numFmtId="0" fontId="51" fillId="8" borderId="22" xfId="0" applyFont="1" applyFill="1" applyBorder="1"/>
    <xf numFmtId="0" fontId="16" fillId="0" borderId="0" xfId="0" applyFont="1" applyAlignment="1">
      <alignment wrapText="1"/>
    </xf>
    <xf numFmtId="0" fontId="56" fillId="21" borderId="66" xfId="0" applyFont="1" applyFill="1" applyBorder="1" applyAlignment="1">
      <alignment horizontal="left" vertical="center" wrapText="1"/>
    </xf>
    <xf numFmtId="0" fontId="56" fillId="21" borderId="67" xfId="0" applyFont="1" applyFill="1" applyBorder="1" applyAlignment="1">
      <alignment horizontal="center" vertical="center" wrapText="1"/>
    </xf>
    <xf numFmtId="0" fontId="56" fillId="21" borderId="68" xfId="0" applyFont="1" applyFill="1" applyBorder="1" applyAlignment="1">
      <alignment horizontal="center" vertical="center" wrapText="1"/>
    </xf>
    <xf numFmtId="0" fontId="16" fillId="22" borderId="73" xfId="0" applyFont="1" applyFill="1" applyBorder="1" applyAlignment="1">
      <alignment horizontal="left" vertical="center" wrapText="1"/>
    </xf>
    <xf numFmtId="0" fontId="16" fillId="0" borderId="73" xfId="0" applyFont="1" applyBorder="1" applyAlignment="1">
      <alignment horizontal="center" vertical="center" wrapText="1"/>
    </xf>
    <xf numFmtId="3" fontId="16" fillId="22" borderId="74" xfId="0" applyNumberFormat="1" applyFont="1" applyFill="1" applyBorder="1" applyAlignment="1">
      <alignment vertical="center"/>
    </xf>
    <xf numFmtId="0" fontId="56" fillId="21" borderId="77" xfId="0" applyFont="1" applyFill="1" applyBorder="1" applyAlignment="1">
      <alignment horizontal="left" vertical="center" wrapText="1"/>
    </xf>
    <xf numFmtId="0" fontId="16" fillId="22" borderId="28" xfId="0" applyFont="1" applyFill="1" applyBorder="1" applyAlignment="1">
      <alignment horizontal="left" vertical="center" wrapText="1"/>
    </xf>
    <xf numFmtId="0" fontId="16" fillId="0" borderId="33" xfId="0" applyFont="1" applyBorder="1" applyAlignment="1">
      <alignment horizontal="center" vertical="center" wrapText="1"/>
    </xf>
    <xf numFmtId="3" fontId="16" fillId="22" borderId="78" xfId="0" applyNumberFormat="1" applyFont="1" applyFill="1" applyBorder="1" applyAlignment="1">
      <alignment vertical="center"/>
    </xf>
    <xf numFmtId="0" fontId="16" fillId="22" borderId="32" xfId="0" applyFont="1" applyFill="1" applyBorder="1" applyAlignment="1">
      <alignment horizontal="left" vertical="center" wrapText="1"/>
    </xf>
    <xf numFmtId="0" fontId="16" fillId="0" borderId="22" xfId="0" applyFont="1" applyBorder="1" applyAlignment="1">
      <alignment horizontal="center" vertical="center"/>
    </xf>
    <xf numFmtId="3" fontId="16" fillId="22" borderId="51" xfId="0" applyNumberFormat="1" applyFont="1" applyFill="1" applyBorder="1" applyAlignment="1">
      <alignment vertical="center"/>
    </xf>
    <xf numFmtId="0" fontId="16" fillId="0" borderId="22" xfId="0" applyFont="1" applyBorder="1" applyAlignment="1">
      <alignment horizontal="center" vertical="center" wrapText="1"/>
    </xf>
    <xf numFmtId="0" fontId="16" fillId="22" borderId="69" xfId="0" applyFont="1" applyFill="1" applyBorder="1" applyAlignment="1">
      <alignment horizontal="left" vertical="center" wrapText="1"/>
    </xf>
    <xf numFmtId="0" fontId="16" fillId="0" borderId="53" xfId="0" applyFont="1" applyBorder="1" applyAlignment="1">
      <alignment horizontal="center" vertical="center"/>
    </xf>
    <xf numFmtId="3" fontId="16" fillId="22" borderId="54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24" borderId="50" xfId="0" applyFont="1" applyFill="1" applyBorder="1" applyAlignment="1">
      <alignment horizontal="center" vertical="center" wrapText="1"/>
    </xf>
    <xf numFmtId="0" fontId="13" fillId="24" borderId="22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2" fillId="23" borderId="5" xfId="0" applyFont="1" applyFill="1" applyBorder="1" applyAlignment="1">
      <alignment vertical="center" wrapText="1"/>
    </xf>
    <xf numFmtId="0" fontId="12" fillId="23" borderId="5" xfId="0" applyFont="1" applyFill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right" vertical="center"/>
    </xf>
    <xf numFmtId="4" fontId="12" fillId="0" borderId="5" xfId="0" applyNumberFormat="1" applyFont="1" applyBorder="1" applyAlignment="1">
      <alignment horizontal="right"/>
    </xf>
    <xf numFmtId="0" fontId="12" fillId="23" borderId="5" xfId="0" applyFont="1" applyFill="1" applyBorder="1" applyAlignment="1">
      <alignment horizontal="left" vertical="center" wrapText="1"/>
    </xf>
    <xf numFmtId="0" fontId="13" fillId="23" borderId="5" xfId="0" applyFont="1" applyFill="1" applyBorder="1" applyAlignment="1">
      <alignment horizontal="right" vertical="center" wrapText="1"/>
    </xf>
    <xf numFmtId="4" fontId="13" fillId="23" borderId="5" xfId="0" applyNumberFormat="1" applyFont="1" applyFill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3" fontId="12" fillId="0" borderId="5" xfId="0" applyNumberFormat="1" applyFont="1" applyBorder="1" applyAlignment="1">
      <alignment vertical="center"/>
    </xf>
    <xf numFmtId="3" fontId="12" fillId="4" borderId="5" xfId="0" applyNumberFormat="1" applyFont="1" applyFill="1" applyBorder="1" applyAlignment="1">
      <alignment vertical="center"/>
    </xf>
    <xf numFmtId="0" fontId="12" fillId="23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12" fillId="2" borderId="5" xfId="1" applyNumberFormat="1" applyFont="1" applyFill="1" applyBorder="1" applyAlignment="1" applyProtection="1">
      <alignment horizontal="center"/>
      <protection locked="0"/>
    </xf>
    <xf numFmtId="164" fontId="12" fillId="2" borderId="0" xfId="1" applyNumberFormat="1" applyFont="1" applyFill="1" applyBorder="1" applyAlignment="1">
      <alignment horizontal="center"/>
    </xf>
    <xf numFmtId="164" fontId="12" fillId="24" borderId="22" xfId="1" applyNumberFormat="1" applyFont="1" applyFill="1" applyBorder="1" applyAlignment="1">
      <alignment horizontal="center"/>
    </xf>
    <xf numFmtId="164" fontId="12" fillId="25" borderId="22" xfId="1" applyNumberFormat="1" applyFont="1" applyFill="1" applyBorder="1" applyAlignment="1">
      <alignment horizontal="center"/>
    </xf>
    <xf numFmtId="164" fontId="12" fillId="24" borderId="52" xfId="0" applyNumberFormat="1" applyFont="1" applyFill="1" applyBorder="1" applyAlignment="1">
      <alignment horizontal="center"/>
    </xf>
    <xf numFmtId="164" fontId="12" fillId="24" borderId="53" xfId="0" applyNumberFormat="1" applyFont="1" applyFill="1" applyBorder="1" applyAlignment="1">
      <alignment horizontal="center"/>
    </xf>
    <xf numFmtId="164" fontId="12" fillId="13" borderId="54" xfId="0" applyNumberFormat="1" applyFont="1" applyFill="1" applyBorder="1" applyAlignment="1">
      <alignment horizontal="center"/>
    </xf>
    <xf numFmtId="164" fontId="12" fillId="13" borderId="52" xfId="0" applyNumberFormat="1" applyFont="1" applyFill="1" applyBorder="1" applyAlignment="1">
      <alignment horizontal="center"/>
    </xf>
    <xf numFmtId="164" fontId="12" fillId="13" borderId="53" xfId="0" applyNumberFormat="1" applyFont="1" applyFill="1" applyBorder="1" applyAlignment="1">
      <alignment horizontal="center"/>
    </xf>
    <xf numFmtId="164" fontId="12" fillId="13" borderId="22" xfId="1" applyNumberFormat="1" applyFont="1" applyFill="1" applyBorder="1" applyAlignment="1" applyProtection="1">
      <alignment horizontal="center"/>
    </xf>
    <xf numFmtId="0" fontId="15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164" fontId="12" fillId="13" borderId="22" xfId="1" applyNumberFormat="1" applyFont="1" applyFill="1" applyBorder="1" applyAlignment="1" applyProtection="1">
      <alignment horizontal="center" vertical="center"/>
    </xf>
    <xf numFmtId="164" fontId="13" fillId="13" borderId="22" xfId="1" applyNumberFormat="1" applyFont="1" applyFill="1" applyBorder="1" applyAlignment="1">
      <alignment horizontal="center" vertical="center"/>
    </xf>
    <xf numFmtId="0" fontId="59" fillId="13" borderId="5" xfId="0" applyFont="1" applyFill="1" applyBorder="1" applyAlignment="1">
      <alignment horizontal="left"/>
    </xf>
    <xf numFmtId="164" fontId="20" fillId="4" borderId="5" xfId="1" applyNumberFormat="1" applyFont="1" applyFill="1" applyBorder="1" applyProtection="1"/>
    <xf numFmtId="164" fontId="19" fillId="13" borderId="5" xfId="1" applyNumberFormat="1" applyFont="1" applyFill="1" applyBorder="1" applyProtection="1"/>
    <xf numFmtId="0" fontId="61" fillId="4" borderId="5" xfId="0" applyFont="1" applyFill="1" applyBorder="1" applyAlignment="1">
      <alignment horizontal="right"/>
    </xf>
    <xf numFmtId="164" fontId="63" fillId="4" borderId="5" xfId="1" applyNumberFormat="1" applyFont="1" applyFill="1" applyBorder="1" applyProtection="1"/>
    <xf numFmtId="0" fontId="64" fillId="13" borderId="5" xfId="0" applyFont="1" applyFill="1" applyBorder="1" applyAlignment="1">
      <alignment horizontal="left"/>
    </xf>
    <xf numFmtId="0" fontId="19" fillId="2" borderId="0" xfId="0" applyFont="1" applyFill="1" applyAlignment="1">
      <alignment vertical="center" wrapText="1"/>
    </xf>
    <xf numFmtId="0" fontId="12" fillId="13" borderId="5" xfId="0" applyFont="1" applyFill="1" applyBorder="1" applyAlignment="1">
      <alignment horizontal="center" vertical="center"/>
    </xf>
    <xf numFmtId="0" fontId="12" fillId="13" borderId="2" xfId="0" applyFont="1" applyFill="1" applyBorder="1" applyAlignment="1">
      <alignment horizontal="center" vertical="center"/>
    </xf>
    <xf numFmtId="0" fontId="12" fillId="14" borderId="12" xfId="0" applyFont="1" applyFill="1" applyBorder="1"/>
    <xf numFmtId="0" fontId="12" fillId="14" borderId="10" xfId="0" applyFont="1" applyFill="1" applyBorder="1"/>
    <xf numFmtId="0" fontId="12" fillId="14" borderId="13" xfId="0" applyFont="1" applyFill="1" applyBorder="1"/>
    <xf numFmtId="0" fontId="12" fillId="14" borderId="15" xfId="0" applyFont="1" applyFill="1" applyBorder="1"/>
    <xf numFmtId="0" fontId="12" fillId="14" borderId="0" xfId="0" applyFont="1" applyFill="1"/>
    <xf numFmtId="0" fontId="12" fillId="14" borderId="90" xfId="0" applyFont="1" applyFill="1" applyBorder="1"/>
    <xf numFmtId="0" fontId="12" fillId="14" borderId="8" xfId="0" applyFont="1" applyFill="1" applyBorder="1"/>
    <xf numFmtId="0" fontId="12" fillId="14" borderId="9" xfId="0" applyFont="1" applyFill="1" applyBorder="1"/>
    <xf numFmtId="0" fontId="12" fillId="14" borderId="14" xfId="0" applyFont="1" applyFill="1" applyBorder="1"/>
    <xf numFmtId="0" fontId="25" fillId="13" borderId="5" xfId="0" applyFont="1" applyFill="1" applyBorder="1" applyAlignment="1">
      <alignment vertical="center" wrapText="1"/>
    </xf>
    <xf numFmtId="164" fontId="20" fillId="4" borderId="5" xfId="1" applyNumberFormat="1" applyFont="1" applyFill="1" applyBorder="1" applyAlignment="1" applyProtection="1">
      <alignment vertical="center"/>
    </xf>
    <xf numFmtId="0" fontId="65" fillId="2" borderId="0" xfId="0" applyFont="1" applyFill="1" applyAlignment="1">
      <alignment vertical="center" wrapText="1"/>
    </xf>
    <xf numFmtId="0" fontId="25" fillId="13" borderId="5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vertical="center" wrapText="1"/>
    </xf>
    <xf numFmtId="0" fontId="25" fillId="0" borderId="0" xfId="0" applyFont="1"/>
    <xf numFmtId="164" fontId="20" fillId="2" borderId="0" xfId="1" applyNumberFormat="1" applyFont="1" applyFill="1" applyBorder="1" applyProtection="1"/>
    <xf numFmtId="0" fontId="66" fillId="2" borderId="0" xfId="0" applyFont="1" applyFill="1"/>
    <xf numFmtId="164" fontId="20" fillId="26" borderId="5" xfId="1" applyNumberFormat="1" applyFont="1" applyFill="1" applyBorder="1" applyProtection="1">
      <protection locked="0"/>
    </xf>
    <xf numFmtId="0" fontId="13" fillId="3" borderId="30" xfId="0" applyFont="1" applyFill="1" applyBorder="1" applyAlignment="1">
      <alignment horizontal="center" vertical="center" wrapText="1"/>
    </xf>
    <xf numFmtId="14" fontId="12" fillId="2" borderId="30" xfId="0" applyNumberFormat="1" applyFont="1" applyFill="1" applyBorder="1" applyProtection="1">
      <protection locked="0"/>
    </xf>
    <xf numFmtId="0" fontId="0" fillId="2" borderId="0" xfId="0" applyFill="1" applyProtection="1">
      <protection locked="0"/>
    </xf>
    <xf numFmtId="0" fontId="27" fillId="2" borderId="1" xfId="0" applyFont="1" applyFill="1" applyBorder="1" applyAlignment="1">
      <alignment horizontal="left" vertical="center"/>
    </xf>
    <xf numFmtId="0" fontId="48" fillId="13" borderId="115" xfId="0" applyFont="1" applyFill="1" applyBorder="1" applyAlignment="1">
      <alignment vertical="center"/>
    </xf>
    <xf numFmtId="0" fontId="12" fillId="2" borderId="113" xfId="0" applyFont="1" applyFill="1" applyBorder="1" applyAlignment="1">
      <alignment vertical="center"/>
    </xf>
    <xf numFmtId="0" fontId="12" fillId="2" borderId="106" xfId="0" applyFont="1" applyFill="1" applyBorder="1" applyAlignment="1">
      <alignment vertical="center"/>
    </xf>
    <xf numFmtId="165" fontId="72" fillId="21" borderId="5" xfId="5" applyNumberFormat="1" applyFont="1" applyFill="1" applyBorder="1" applyAlignment="1" applyProtection="1">
      <alignment horizontal="center" vertical="center"/>
      <protection locked="0"/>
    </xf>
    <xf numFmtId="165" fontId="72" fillId="21" borderId="5" xfId="5" applyNumberFormat="1" applyFont="1" applyFill="1" applyBorder="1" applyAlignment="1">
      <alignment horizontal="center" vertical="center"/>
    </xf>
    <xf numFmtId="49" fontId="72" fillId="21" borderId="5" xfId="5" applyNumberFormat="1" applyFont="1" applyFill="1" applyBorder="1" applyAlignment="1" applyProtection="1">
      <alignment horizontal="center" vertical="center"/>
      <protection locked="0"/>
    </xf>
    <xf numFmtId="165" fontId="73" fillId="0" borderId="62" xfId="5" applyNumberFormat="1" applyFont="1" applyBorder="1" applyProtection="1">
      <protection locked="0"/>
    </xf>
    <xf numFmtId="165" fontId="73" fillId="0" borderId="39" xfId="5" applyNumberFormat="1" applyFont="1" applyBorder="1" applyAlignment="1" applyProtection="1">
      <alignment horizontal="left"/>
      <protection locked="0"/>
    </xf>
    <xf numFmtId="165" fontId="74" fillId="0" borderId="39" xfId="5" applyNumberFormat="1" applyFont="1" applyBorder="1" applyAlignment="1" applyProtection="1">
      <alignment horizontal="left"/>
      <protection locked="0"/>
    </xf>
    <xf numFmtId="49" fontId="74" fillId="0" borderId="40" xfId="5" applyNumberFormat="1" applyFont="1" applyBorder="1" applyAlignment="1" applyProtection="1">
      <alignment horizontal="center" vertical="center"/>
      <protection locked="0"/>
    </xf>
    <xf numFmtId="49" fontId="73" fillId="0" borderId="40" xfId="5" applyNumberFormat="1" applyFont="1" applyBorder="1" applyAlignment="1" applyProtection="1">
      <alignment horizontal="center" vertical="center"/>
      <protection locked="0"/>
    </xf>
    <xf numFmtId="0" fontId="5" fillId="6" borderId="22" xfId="0" applyFont="1" applyFill="1" applyBorder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168" fontId="4" fillId="0" borderId="22" xfId="0" applyNumberFormat="1" applyFont="1" applyBorder="1" applyAlignment="1">
      <alignment horizontal="center" vertical="center" wrapText="1"/>
    </xf>
    <xf numFmtId="0" fontId="12" fillId="28" borderId="101" xfId="0" applyFont="1" applyFill="1" applyBorder="1" applyAlignment="1" applyProtection="1">
      <alignment horizontal="center" vertical="center"/>
      <protection locked="0"/>
    </xf>
    <xf numFmtId="0" fontId="12" fillId="28" borderId="102" xfId="0" applyFont="1" applyFill="1" applyBorder="1" applyAlignment="1" applyProtection="1">
      <alignment horizontal="center" vertical="center"/>
      <protection locked="0"/>
    </xf>
    <xf numFmtId="0" fontId="12" fillId="28" borderId="103" xfId="0" applyFont="1" applyFill="1" applyBorder="1" applyAlignment="1" applyProtection="1">
      <alignment horizontal="center" vertical="center"/>
      <protection locked="0"/>
    </xf>
    <xf numFmtId="0" fontId="12" fillId="28" borderId="104" xfId="0" applyFont="1" applyFill="1" applyBorder="1" applyAlignment="1" applyProtection="1">
      <alignment horizontal="center" vertical="center"/>
      <protection locked="0"/>
    </xf>
    <xf numFmtId="0" fontId="12" fillId="28" borderId="105" xfId="0" applyFont="1" applyFill="1" applyBorder="1" applyAlignment="1" applyProtection="1">
      <alignment horizontal="center" vertical="center"/>
      <protection locked="0"/>
    </xf>
    <xf numFmtId="0" fontId="12" fillId="28" borderId="23" xfId="0" applyFont="1" applyFill="1" applyBorder="1" applyAlignment="1" applyProtection="1">
      <alignment horizontal="center" vertical="center"/>
      <protection locked="0"/>
    </xf>
    <xf numFmtId="0" fontId="12" fillId="28" borderId="91" xfId="0" applyFont="1" applyFill="1" applyBorder="1" applyAlignment="1" applyProtection="1">
      <alignment horizontal="center" vertical="center"/>
      <protection locked="0"/>
    </xf>
    <xf numFmtId="0" fontId="12" fillId="28" borderId="92" xfId="0" applyFont="1" applyFill="1" applyBorder="1" applyAlignment="1" applyProtection="1">
      <alignment horizontal="center" vertical="center"/>
      <protection locked="0"/>
    </xf>
    <xf numFmtId="0" fontId="12" fillId="28" borderId="93" xfId="0" applyFont="1" applyFill="1" applyBorder="1" applyAlignment="1" applyProtection="1">
      <alignment horizontal="center" vertical="center"/>
      <protection locked="0"/>
    </xf>
    <xf numFmtId="0" fontId="12" fillId="28" borderId="94" xfId="0" applyFont="1" applyFill="1" applyBorder="1" applyAlignment="1" applyProtection="1">
      <alignment horizontal="center" vertical="center"/>
      <protection locked="0"/>
    </xf>
    <xf numFmtId="0" fontId="12" fillId="28" borderId="95" xfId="0" applyFont="1" applyFill="1" applyBorder="1" applyAlignment="1" applyProtection="1">
      <alignment horizontal="center" vertical="center"/>
      <protection locked="0"/>
    </xf>
    <xf numFmtId="0" fontId="12" fillId="28" borderId="96" xfId="0" applyFont="1" applyFill="1" applyBorder="1" applyAlignment="1" applyProtection="1">
      <alignment horizontal="center" vertical="center"/>
      <protection locked="0"/>
    </xf>
    <xf numFmtId="0" fontId="12" fillId="28" borderId="97" xfId="0" applyFont="1" applyFill="1" applyBorder="1" applyAlignment="1" applyProtection="1">
      <alignment horizontal="center" vertical="center"/>
      <protection locked="0"/>
    </xf>
    <xf numFmtId="0" fontId="12" fillId="28" borderId="98" xfId="0" applyFont="1" applyFill="1" applyBorder="1" applyAlignment="1" applyProtection="1">
      <alignment horizontal="center" vertical="center"/>
      <protection locked="0"/>
    </xf>
    <xf numFmtId="0" fontId="12" fillId="28" borderId="99" xfId="0" applyFont="1" applyFill="1" applyBorder="1" applyAlignment="1" applyProtection="1">
      <alignment horizontal="center" vertical="center"/>
      <protection locked="0"/>
    </xf>
    <xf numFmtId="0" fontId="12" fillId="28" borderId="100" xfId="0" applyFont="1" applyFill="1" applyBorder="1" applyAlignment="1" applyProtection="1">
      <alignment horizontal="center" vertical="center"/>
      <protection locked="0"/>
    </xf>
    <xf numFmtId="0" fontId="75" fillId="2" borderId="0" xfId="0" applyFont="1" applyFill="1" applyAlignment="1">
      <alignment vertical="center"/>
    </xf>
    <xf numFmtId="0" fontId="76" fillId="0" borderId="0" xfId="0" applyFont="1"/>
    <xf numFmtId="0" fontId="26" fillId="12" borderId="22" xfId="6" applyFont="1" applyFill="1" applyBorder="1" applyAlignment="1">
      <alignment horizontal="left" vertical="center" wrapText="1"/>
    </xf>
    <xf numFmtId="0" fontId="26" fillId="12" borderId="127" xfId="6" applyFont="1" applyFill="1" applyBorder="1" applyAlignment="1">
      <alignment horizontal="left" vertical="center" wrapText="1"/>
    </xf>
    <xf numFmtId="0" fontId="26" fillId="12" borderId="126" xfId="6" applyFont="1" applyFill="1" applyBorder="1" applyAlignment="1">
      <alignment horizontal="left" vertical="center" wrapText="1"/>
    </xf>
    <xf numFmtId="0" fontId="26" fillId="12" borderId="124" xfId="0" applyFont="1" applyFill="1" applyBorder="1" applyAlignment="1">
      <alignment horizontal="left" vertical="center" wrapText="1"/>
    </xf>
    <xf numFmtId="3" fontId="16" fillId="26" borderId="132" xfId="0" applyNumberFormat="1" applyFont="1" applyFill="1" applyBorder="1" applyAlignment="1">
      <alignment horizontal="right" vertical="center" wrapText="1"/>
    </xf>
    <xf numFmtId="3" fontId="16" fillId="26" borderId="125" xfId="0" applyNumberFormat="1" applyFont="1" applyFill="1" applyBorder="1" applyAlignment="1">
      <alignment horizontal="right" vertical="center" wrapText="1"/>
    </xf>
    <xf numFmtId="4" fontId="13" fillId="26" borderId="5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78" fillId="2" borderId="1" xfId="0" applyFont="1" applyFill="1" applyBorder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6" fillId="2" borderId="21" xfId="0" applyFont="1" applyFill="1" applyBorder="1" applyAlignment="1">
      <alignment horizontal="left" vertical="center"/>
    </xf>
    <xf numFmtId="0" fontId="79" fillId="2" borderId="0" xfId="0" applyFont="1" applyFill="1"/>
    <xf numFmtId="0" fontId="80" fillId="2" borderId="114" xfId="0" applyFont="1" applyFill="1" applyBorder="1" applyAlignment="1">
      <alignment horizontal="center" vertical="center"/>
    </xf>
    <xf numFmtId="0" fontId="13" fillId="5" borderId="138" xfId="0" applyFont="1" applyFill="1" applyBorder="1" applyAlignment="1">
      <alignment horizontal="left" vertical="center" wrapText="1"/>
    </xf>
    <xf numFmtId="0" fontId="13" fillId="18" borderId="139" xfId="0" applyFont="1" applyFill="1" applyBorder="1" applyAlignment="1">
      <alignment horizontal="center" vertical="center" wrapText="1"/>
    </xf>
    <xf numFmtId="0" fontId="13" fillId="18" borderId="140" xfId="0" applyFont="1" applyFill="1" applyBorder="1" applyAlignment="1">
      <alignment horizontal="center" vertical="center" wrapText="1"/>
    </xf>
    <xf numFmtId="0" fontId="13" fillId="5" borderId="139" xfId="0" applyFont="1" applyFill="1" applyBorder="1" applyAlignment="1">
      <alignment horizontal="center" vertical="center" wrapText="1"/>
    </xf>
    <xf numFmtId="0" fontId="13" fillId="5" borderId="140" xfId="0" applyFont="1" applyFill="1" applyBorder="1" applyAlignment="1">
      <alignment horizontal="center" vertical="center" wrapText="1"/>
    </xf>
    <xf numFmtId="0" fontId="12" fillId="13" borderId="141" xfId="0" applyFont="1" applyFill="1" applyBorder="1" applyAlignment="1">
      <alignment vertical="center" wrapText="1"/>
    </xf>
    <xf numFmtId="164" fontId="12" fillId="4" borderId="22" xfId="1" applyNumberFormat="1" applyFont="1" applyFill="1" applyBorder="1" applyAlignment="1" applyProtection="1">
      <alignment vertical="center"/>
    </xf>
    <xf numFmtId="164" fontId="12" fillId="4" borderId="32" xfId="1" applyNumberFormat="1" applyFont="1" applyFill="1" applyBorder="1" applyAlignment="1" applyProtection="1">
      <alignment vertical="center"/>
    </xf>
    <xf numFmtId="0" fontId="13" fillId="5" borderId="142" xfId="0" applyFont="1" applyFill="1" applyBorder="1" applyAlignment="1">
      <alignment horizontal="left" vertical="center" wrapText="1"/>
    </xf>
    <xf numFmtId="164" fontId="13" fillId="18" borderId="143" xfId="0" applyNumberFormat="1" applyFont="1" applyFill="1" applyBorder="1" applyAlignment="1">
      <alignment vertical="center"/>
    </xf>
    <xf numFmtId="164" fontId="13" fillId="18" borderId="144" xfId="0" applyNumberFormat="1" applyFont="1" applyFill="1" applyBorder="1" applyAlignment="1">
      <alignment vertical="center"/>
    </xf>
    <xf numFmtId="164" fontId="13" fillId="18" borderId="145" xfId="0" applyNumberFormat="1" applyFont="1" applyFill="1" applyBorder="1" applyAlignment="1">
      <alignment vertical="center"/>
    </xf>
    <xf numFmtId="164" fontId="13" fillId="5" borderId="110" xfId="0" applyNumberFormat="1" applyFont="1" applyFill="1" applyBorder="1" applyAlignment="1">
      <alignment vertical="center"/>
    </xf>
    <xf numFmtId="164" fontId="13" fillId="5" borderId="144" xfId="0" applyNumberFormat="1" applyFont="1" applyFill="1" applyBorder="1" applyAlignment="1">
      <alignment vertical="center"/>
    </xf>
    <xf numFmtId="164" fontId="13" fillId="5" borderId="145" xfId="0" applyNumberFormat="1" applyFont="1" applyFill="1" applyBorder="1" applyAlignment="1">
      <alignment vertical="center"/>
    </xf>
    <xf numFmtId="0" fontId="13" fillId="5" borderId="146" xfId="0" applyFont="1" applyFill="1" applyBorder="1" applyAlignment="1">
      <alignment horizontal="left" vertical="center" wrapText="1"/>
    </xf>
    <xf numFmtId="164" fontId="13" fillId="18" borderId="147" xfId="0" applyNumberFormat="1" applyFont="1" applyFill="1" applyBorder="1" applyAlignment="1">
      <alignment vertical="center"/>
    </xf>
    <xf numFmtId="164" fontId="13" fillId="18" borderId="148" xfId="0" applyNumberFormat="1" applyFont="1" applyFill="1" applyBorder="1" applyAlignment="1">
      <alignment vertical="center"/>
    </xf>
    <xf numFmtId="164" fontId="13" fillId="18" borderId="149" xfId="0" applyNumberFormat="1" applyFont="1" applyFill="1" applyBorder="1" applyAlignment="1">
      <alignment vertical="center"/>
    </xf>
    <xf numFmtId="164" fontId="13" fillId="5" borderId="150" xfId="0" applyNumberFormat="1" applyFont="1" applyFill="1" applyBorder="1" applyAlignment="1">
      <alignment vertical="center"/>
    </xf>
    <xf numFmtId="164" fontId="13" fillId="5" borderId="148" xfId="0" applyNumberFormat="1" applyFont="1" applyFill="1" applyBorder="1" applyAlignment="1">
      <alignment vertical="center"/>
    </xf>
    <xf numFmtId="164" fontId="13" fillId="5" borderId="149" xfId="0" applyNumberFormat="1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2" fillId="3" borderId="22" xfId="0" applyFont="1" applyFill="1" applyBorder="1" applyAlignment="1">
      <alignment horizontal="left" vertical="center" wrapText="1"/>
    </xf>
    <xf numFmtId="9" fontId="12" fillId="2" borderId="22" xfId="2" applyFont="1" applyFill="1" applyBorder="1" applyAlignment="1" applyProtection="1">
      <alignment horizontal="center" vertical="center"/>
      <protection locked="0"/>
    </xf>
    <xf numFmtId="0" fontId="13" fillId="5" borderId="22" xfId="0" applyFont="1" applyFill="1" applyBorder="1" applyAlignment="1">
      <alignment horizontal="left" vertical="center" wrapText="1"/>
    </xf>
    <xf numFmtId="164" fontId="13" fillId="8" borderId="22" xfId="0" applyNumberFormat="1" applyFont="1" applyFill="1" applyBorder="1" applyAlignment="1">
      <alignment vertical="center"/>
    </xf>
    <xf numFmtId="0" fontId="13" fillId="3" borderId="106" xfId="0" applyFont="1" applyFill="1" applyBorder="1" applyAlignment="1">
      <alignment horizontal="center" vertical="center" wrapText="1"/>
    </xf>
    <xf numFmtId="0" fontId="13" fillId="3" borderId="144" xfId="0" applyFont="1" applyFill="1" applyBorder="1" applyAlignment="1">
      <alignment horizontal="center" vertical="center" wrapText="1"/>
    </xf>
    <xf numFmtId="0" fontId="13" fillId="3" borderId="151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center" vertical="center" wrapText="1"/>
    </xf>
    <xf numFmtId="49" fontId="12" fillId="2" borderId="106" xfId="0" applyNumberFormat="1" applyFont="1" applyFill="1" applyBorder="1" applyAlignment="1" applyProtection="1">
      <alignment vertical="center"/>
      <protection locked="0"/>
    </xf>
    <xf numFmtId="0" fontId="12" fillId="2" borderId="112" xfId="0" applyFont="1" applyFill="1" applyBorder="1" applyAlignment="1" applyProtection="1">
      <alignment horizontal="center" vertical="center"/>
      <protection locked="0"/>
    </xf>
    <xf numFmtId="164" fontId="13" fillId="2" borderId="22" xfId="4" applyNumberFormat="1" applyFont="1" applyFill="1" applyBorder="1" applyAlignment="1" applyProtection="1">
      <alignment horizontal="center" vertical="center"/>
      <protection locked="0"/>
    </xf>
    <xf numFmtId="9" fontId="12" fillId="32" borderId="22" xfId="2" applyFont="1" applyFill="1" applyBorder="1" applyAlignment="1" applyProtection="1">
      <alignment vertical="center"/>
      <protection locked="0"/>
    </xf>
    <xf numFmtId="164" fontId="12" fillId="13" borderId="33" xfId="1" applyNumberFormat="1" applyFont="1" applyFill="1" applyBorder="1" applyAlignment="1" applyProtection="1">
      <alignment vertical="center"/>
    </xf>
    <xf numFmtId="164" fontId="12" fillId="9" borderId="33" xfId="2" applyNumberFormat="1" applyFont="1" applyFill="1" applyBorder="1" applyAlignment="1" applyProtection="1">
      <alignment vertical="center"/>
    </xf>
    <xf numFmtId="164" fontId="12" fillId="9" borderId="101" xfId="2" applyNumberFormat="1" applyFont="1" applyFill="1" applyBorder="1" applyAlignment="1" applyProtection="1">
      <alignment vertical="center"/>
    </xf>
    <xf numFmtId="164" fontId="12" fillId="13" borderId="22" xfId="1" applyNumberFormat="1" applyFont="1" applyFill="1" applyBorder="1" applyAlignment="1" applyProtection="1">
      <alignment vertical="center"/>
    </xf>
    <xf numFmtId="164" fontId="12" fillId="9" borderId="22" xfId="2" applyNumberFormat="1" applyFont="1" applyFill="1" applyBorder="1" applyAlignment="1" applyProtection="1">
      <alignment vertical="center"/>
    </xf>
    <xf numFmtId="164" fontId="12" fillId="9" borderId="30" xfId="2" applyNumberFormat="1" applyFont="1" applyFill="1" applyBorder="1" applyAlignment="1" applyProtection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82" fillId="2" borderId="0" xfId="0" applyFont="1" applyFill="1" applyAlignment="1">
      <alignment vertical="center"/>
    </xf>
    <xf numFmtId="0" fontId="13" fillId="3" borderId="44" xfId="0" applyFont="1" applyFill="1" applyBorder="1" applyAlignment="1">
      <alignment horizontal="left" vertical="center" wrapText="1"/>
    </xf>
    <xf numFmtId="0" fontId="13" fillId="3" borderId="107" xfId="0" applyFont="1" applyFill="1" applyBorder="1" applyAlignment="1">
      <alignment horizontal="center" vertical="center" wrapText="1"/>
    </xf>
    <xf numFmtId="0" fontId="13" fillId="3" borderId="108" xfId="0" applyFont="1" applyFill="1" applyBorder="1" applyAlignment="1">
      <alignment horizontal="center" vertical="center" wrapText="1"/>
    </xf>
    <xf numFmtId="0" fontId="13" fillId="3" borderId="109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83" fillId="13" borderId="45" xfId="0" applyFont="1" applyFill="1" applyBorder="1" applyAlignment="1">
      <alignment vertical="center"/>
    </xf>
    <xf numFmtId="0" fontId="12" fillId="14" borderId="153" xfId="0" applyFont="1" applyFill="1" applyBorder="1"/>
    <xf numFmtId="0" fontId="12" fillId="14" borderId="154" xfId="0" applyFont="1" applyFill="1" applyBorder="1"/>
    <xf numFmtId="0" fontId="12" fillId="13" borderId="45" xfId="0" applyFont="1" applyFill="1" applyBorder="1" applyAlignment="1">
      <alignment vertical="center"/>
    </xf>
    <xf numFmtId="164" fontId="12" fillId="2" borderId="51" xfId="4" applyNumberFormat="1" applyFont="1" applyFill="1" applyBorder="1" applyAlignment="1" applyProtection="1">
      <alignment vertical="center"/>
      <protection locked="0"/>
    </xf>
    <xf numFmtId="0" fontId="58" fillId="2" borderId="0" xfId="0" applyFont="1" applyFill="1" applyAlignment="1">
      <alignment vertical="center"/>
    </xf>
    <xf numFmtId="0" fontId="83" fillId="13" borderId="43" xfId="0" applyFont="1" applyFill="1" applyBorder="1" applyAlignment="1">
      <alignment vertical="center"/>
    </xf>
    <xf numFmtId="0" fontId="12" fillId="14" borderId="46" xfId="0" applyFont="1" applyFill="1" applyBorder="1"/>
    <xf numFmtId="0" fontId="12" fillId="14" borderId="155" xfId="0" applyFont="1" applyFill="1" applyBorder="1"/>
    <xf numFmtId="0" fontId="12" fillId="14" borderId="156" xfId="0" applyFont="1" applyFill="1" applyBorder="1"/>
    <xf numFmtId="0" fontId="0" fillId="2" borderId="71" xfId="0" applyFill="1" applyBorder="1" applyAlignment="1">
      <alignment vertical="center"/>
    </xf>
    <xf numFmtId="0" fontId="85" fillId="2" borderId="0" xfId="0" applyFont="1" applyFill="1" applyAlignment="1">
      <alignment vertical="center"/>
    </xf>
    <xf numFmtId="0" fontId="13" fillId="3" borderId="45" xfId="0" applyFont="1" applyFill="1" applyBorder="1" applyAlignment="1">
      <alignment horizontal="center" vertical="center" wrapText="1"/>
    </xf>
    <xf numFmtId="0" fontId="13" fillId="3" borderId="157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2" fillId="14" borderId="31" xfId="0" applyFont="1" applyFill="1" applyBorder="1"/>
    <xf numFmtId="0" fontId="86" fillId="2" borderId="0" xfId="0" applyFont="1" applyFill="1" applyAlignment="1">
      <alignment vertical="center"/>
    </xf>
    <xf numFmtId="0" fontId="13" fillId="3" borderId="158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vertical="center"/>
    </xf>
    <xf numFmtId="0" fontId="87" fillId="2" borderId="21" xfId="0" applyFont="1" applyFill="1" applyBorder="1" applyAlignment="1">
      <alignment horizontal="left" vertical="center"/>
    </xf>
    <xf numFmtId="0" fontId="88" fillId="1" borderId="22" xfId="0" applyFont="1" applyFill="1" applyBorder="1" applyAlignment="1">
      <alignment horizontal="center" vertical="center" wrapText="1"/>
    </xf>
    <xf numFmtId="0" fontId="88" fillId="14" borderId="22" xfId="0" applyFont="1" applyFill="1" applyBorder="1" applyAlignment="1">
      <alignment horizontal="left" vertical="center" wrapText="1"/>
    </xf>
    <xf numFmtId="0" fontId="86" fillId="4" borderId="23" xfId="0" applyFont="1" applyFill="1" applyBorder="1" applyAlignment="1">
      <alignment vertical="center"/>
    </xf>
    <xf numFmtId="0" fontId="86" fillId="4" borderId="24" xfId="0" applyFont="1" applyFill="1" applyBorder="1" applyAlignment="1">
      <alignment vertical="center"/>
    </xf>
    <xf numFmtId="0" fontId="86" fillId="4" borderId="25" xfId="0" applyFont="1" applyFill="1" applyBorder="1" applyAlignment="1">
      <alignment vertical="center"/>
    </xf>
    <xf numFmtId="0" fontId="86" fillId="4" borderId="26" xfId="0" applyFont="1" applyFill="1" applyBorder="1" applyAlignment="1">
      <alignment vertical="center"/>
    </xf>
    <xf numFmtId="0" fontId="86" fillId="4" borderId="0" xfId="0" applyFont="1" applyFill="1" applyAlignment="1">
      <alignment vertical="center"/>
    </xf>
    <xf numFmtId="0" fontId="86" fillId="4" borderId="159" xfId="0" applyFont="1" applyFill="1" applyBorder="1" applyAlignment="1">
      <alignment vertical="center"/>
    </xf>
    <xf numFmtId="164" fontId="88" fillId="1" borderId="22" xfId="0" applyNumberFormat="1" applyFont="1" applyFill="1" applyBorder="1" applyAlignment="1">
      <alignment vertical="center"/>
    </xf>
    <xf numFmtId="0" fontId="86" fillId="4" borderId="101" xfId="0" applyFont="1" applyFill="1" applyBorder="1" applyAlignment="1">
      <alignment vertical="center"/>
    </xf>
    <xf numFmtId="0" fontId="86" fillId="4" borderId="27" xfId="0" applyFont="1" applyFill="1" applyBorder="1" applyAlignment="1">
      <alignment vertical="center"/>
    </xf>
    <xf numFmtId="0" fontId="86" fillId="4" borderId="28" xfId="0" applyFont="1" applyFill="1" applyBorder="1" applyAlignment="1">
      <alignment vertical="center"/>
    </xf>
    <xf numFmtId="0" fontId="13" fillId="5" borderId="166" xfId="0" applyFont="1" applyFill="1" applyBorder="1" applyAlignment="1">
      <alignment horizontal="left" vertical="center" wrapText="1"/>
    </xf>
    <xf numFmtId="0" fontId="0" fillId="4" borderId="167" xfId="0" applyFill="1" applyBorder="1" applyAlignment="1">
      <alignment vertical="center"/>
    </xf>
    <xf numFmtId="0" fontId="0" fillId="4" borderId="168" xfId="0" applyFill="1" applyBorder="1" applyAlignment="1">
      <alignment vertical="center"/>
    </xf>
    <xf numFmtId="0" fontId="0" fillId="4" borderId="169" xfId="0" applyFill="1" applyBorder="1" applyAlignment="1">
      <alignment vertical="center"/>
    </xf>
    <xf numFmtId="0" fontId="13" fillId="18" borderId="170" xfId="0" applyFont="1" applyFill="1" applyBorder="1" applyAlignment="1">
      <alignment horizontal="center" vertical="center" wrapText="1"/>
    </xf>
    <xf numFmtId="0" fontId="13" fillId="18" borderId="171" xfId="0" applyFont="1" applyFill="1" applyBorder="1" applyAlignment="1">
      <alignment horizontal="center" vertical="center" wrapText="1"/>
    </xf>
    <xf numFmtId="0" fontId="13" fillId="18" borderId="172" xfId="0" applyFont="1" applyFill="1" applyBorder="1" applyAlignment="1">
      <alignment horizontal="center" vertical="center" wrapText="1"/>
    </xf>
    <xf numFmtId="0" fontId="13" fillId="5" borderId="170" xfId="0" applyFont="1" applyFill="1" applyBorder="1" applyAlignment="1">
      <alignment horizontal="center" vertical="center" wrapText="1"/>
    </xf>
    <xf numFmtId="0" fontId="13" fillId="5" borderId="152" xfId="0" applyFont="1" applyFill="1" applyBorder="1" applyAlignment="1">
      <alignment horizontal="center" vertical="center" wrapText="1"/>
    </xf>
    <xf numFmtId="0" fontId="13" fillId="5" borderId="172" xfId="0" applyFont="1" applyFill="1" applyBorder="1" applyAlignment="1">
      <alignment horizontal="center" vertical="center" wrapText="1"/>
    </xf>
    <xf numFmtId="0" fontId="12" fillId="13" borderId="173" xfId="0" applyFont="1" applyFill="1" applyBorder="1" applyAlignment="1">
      <alignment vertical="center" wrapText="1"/>
    </xf>
    <xf numFmtId="0" fontId="0" fillId="4" borderId="174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75" xfId="0" applyFill="1" applyBorder="1" applyAlignment="1">
      <alignment vertical="center"/>
    </xf>
    <xf numFmtId="164" fontId="12" fillId="4" borderId="176" xfId="4" applyNumberFormat="1" applyFont="1" applyFill="1" applyBorder="1" applyAlignment="1" applyProtection="1">
      <alignment vertical="center"/>
    </xf>
    <xf numFmtId="164" fontId="12" fillId="4" borderId="106" xfId="4" applyNumberFormat="1" applyFont="1" applyFill="1" applyBorder="1" applyAlignment="1" applyProtection="1">
      <alignment vertical="center"/>
    </xf>
    <xf numFmtId="164" fontId="12" fillId="4" borderId="177" xfId="4" applyNumberFormat="1" applyFont="1" applyFill="1" applyBorder="1" applyAlignment="1" applyProtection="1">
      <alignment vertical="center"/>
    </xf>
    <xf numFmtId="164" fontId="13" fillId="18" borderId="178" xfId="0" applyNumberFormat="1" applyFont="1" applyFill="1" applyBorder="1" applyAlignment="1">
      <alignment vertical="center"/>
    </xf>
    <xf numFmtId="164" fontId="13" fillId="18" borderId="106" xfId="0" applyNumberFormat="1" applyFont="1" applyFill="1" applyBorder="1" applyAlignment="1">
      <alignment vertical="center"/>
    </xf>
    <xf numFmtId="164" fontId="13" fillId="18" borderId="179" xfId="0" applyNumberFormat="1" applyFont="1" applyFill="1" applyBorder="1" applyAlignment="1">
      <alignment vertical="center"/>
    </xf>
    <xf numFmtId="164" fontId="13" fillId="5" borderId="178" xfId="0" applyNumberFormat="1" applyFont="1" applyFill="1" applyBorder="1" applyAlignment="1">
      <alignment vertical="center"/>
    </xf>
    <xf numFmtId="164" fontId="13" fillId="5" borderId="106" xfId="0" applyNumberFormat="1" applyFont="1" applyFill="1" applyBorder="1" applyAlignment="1">
      <alignment vertical="center"/>
    </xf>
    <xf numFmtId="164" fontId="13" fillId="5" borderId="179" xfId="0" applyNumberFormat="1" applyFont="1" applyFill="1" applyBorder="1" applyAlignment="1">
      <alignment vertical="center"/>
    </xf>
    <xf numFmtId="0" fontId="0" fillId="4" borderId="180" xfId="0" applyFill="1" applyBorder="1" applyAlignment="1">
      <alignment vertical="center"/>
    </xf>
    <xf numFmtId="0" fontId="0" fillId="4" borderId="181" xfId="0" applyFill="1" applyBorder="1" applyAlignment="1">
      <alignment vertical="center"/>
    </xf>
    <xf numFmtId="0" fontId="0" fillId="4" borderId="182" xfId="0" applyFill="1" applyBorder="1" applyAlignment="1">
      <alignment vertical="center"/>
    </xf>
    <xf numFmtId="164" fontId="13" fillId="18" borderId="170" xfId="0" applyNumberFormat="1" applyFont="1" applyFill="1" applyBorder="1" applyAlignment="1">
      <alignment vertical="center"/>
    </xf>
    <xf numFmtId="164" fontId="13" fillId="18" borderId="171" xfId="0" applyNumberFormat="1" applyFont="1" applyFill="1" applyBorder="1" applyAlignment="1">
      <alignment vertical="center"/>
    </xf>
    <xf numFmtId="164" fontId="13" fillId="18" borderId="172" xfId="0" applyNumberFormat="1" applyFont="1" applyFill="1" applyBorder="1" applyAlignment="1">
      <alignment vertical="center"/>
    </xf>
    <xf numFmtId="164" fontId="13" fillId="5" borderId="170" xfId="0" applyNumberFormat="1" applyFont="1" applyFill="1" applyBorder="1" applyAlignment="1">
      <alignment vertical="center"/>
    </xf>
    <xf numFmtId="164" fontId="13" fillId="5" borderId="171" xfId="0" applyNumberFormat="1" applyFont="1" applyFill="1" applyBorder="1" applyAlignment="1">
      <alignment vertical="center"/>
    </xf>
    <xf numFmtId="164" fontId="13" fillId="5" borderId="172" xfId="0" applyNumberFormat="1" applyFont="1" applyFill="1" applyBorder="1" applyAlignment="1">
      <alignment vertical="center"/>
    </xf>
    <xf numFmtId="164" fontId="13" fillId="18" borderId="183" xfId="0" applyNumberFormat="1" applyFont="1" applyFill="1" applyBorder="1" applyAlignment="1">
      <alignment vertical="center"/>
    </xf>
    <xf numFmtId="164" fontId="13" fillId="18" borderId="184" xfId="0" applyNumberFormat="1" applyFont="1" applyFill="1" applyBorder="1" applyAlignment="1">
      <alignment vertical="center"/>
    </xf>
    <xf numFmtId="164" fontId="13" fillId="5" borderId="183" xfId="0" applyNumberFormat="1" applyFont="1" applyFill="1" applyBorder="1" applyAlignment="1">
      <alignment vertical="center"/>
    </xf>
    <xf numFmtId="164" fontId="13" fillId="5" borderId="184" xfId="0" applyNumberFormat="1" applyFont="1" applyFill="1" applyBorder="1" applyAlignment="1">
      <alignment vertical="center"/>
    </xf>
    <xf numFmtId="0" fontId="33" fillId="2" borderId="0" xfId="0" applyFont="1" applyFill="1" applyAlignment="1">
      <alignment vertical="center"/>
    </xf>
    <xf numFmtId="0" fontId="89" fillId="2" borderId="21" xfId="0" applyFont="1" applyFill="1" applyBorder="1" applyAlignment="1">
      <alignment vertical="center"/>
    </xf>
    <xf numFmtId="0" fontId="39" fillId="2" borderId="0" xfId="0" applyFont="1" applyFill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88" fillId="14" borderId="22" xfId="0" applyFont="1" applyFill="1" applyBorder="1" applyAlignment="1">
      <alignment horizontal="center" vertical="center" wrapText="1"/>
    </xf>
    <xf numFmtId="0" fontId="90" fillId="14" borderId="22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/>
    </xf>
    <xf numFmtId="0" fontId="0" fillId="4" borderId="159" xfId="0" applyFill="1" applyBorder="1" applyAlignment="1">
      <alignment vertical="center"/>
    </xf>
    <xf numFmtId="164" fontId="90" fillId="14" borderId="22" xfId="4" applyNumberFormat="1" applyFont="1" applyFill="1" applyBorder="1" applyAlignment="1" applyProtection="1">
      <alignment vertical="center"/>
    </xf>
    <xf numFmtId="164" fontId="88" fillId="14" borderId="22" xfId="0" applyNumberFormat="1" applyFont="1" applyFill="1" applyBorder="1" applyAlignment="1">
      <alignment vertical="center"/>
    </xf>
    <xf numFmtId="0" fontId="13" fillId="3" borderId="139" xfId="0" applyFont="1" applyFill="1" applyBorder="1" applyAlignment="1">
      <alignment horizontal="center" vertical="center" wrapText="1"/>
    </xf>
    <xf numFmtId="0" fontId="13" fillId="3" borderId="185" xfId="0" applyFont="1" applyFill="1" applyBorder="1" applyAlignment="1">
      <alignment horizontal="center" vertical="center" wrapText="1"/>
    </xf>
    <xf numFmtId="0" fontId="13" fillId="3" borderId="186" xfId="0" applyFont="1" applyFill="1" applyBorder="1" applyAlignment="1">
      <alignment horizontal="center" vertical="center" wrapText="1"/>
    </xf>
    <xf numFmtId="0" fontId="13" fillId="3" borderId="187" xfId="0" applyFont="1" applyFill="1" applyBorder="1" applyAlignment="1">
      <alignment horizontal="left" vertical="center" wrapText="1"/>
    </xf>
    <xf numFmtId="0" fontId="0" fillId="4" borderId="70" xfId="0" applyFill="1" applyBorder="1" applyAlignment="1">
      <alignment vertical="center"/>
    </xf>
    <xf numFmtId="0" fontId="0" fillId="4" borderId="80" xfId="0" applyFill="1" applyBorder="1" applyAlignment="1">
      <alignment vertical="center"/>
    </xf>
    <xf numFmtId="0" fontId="0" fillId="4" borderId="81" xfId="0" applyFill="1" applyBorder="1" applyAlignment="1">
      <alignment vertical="center"/>
    </xf>
    <xf numFmtId="9" fontId="12" fillId="2" borderId="190" xfId="2" applyFont="1" applyFill="1" applyBorder="1" applyAlignment="1" applyProtection="1">
      <alignment horizontal="center" vertical="center"/>
      <protection locked="0"/>
    </xf>
    <xf numFmtId="0" fontId="0" fillId="4" borderId="71" xfId="0" applyFill="1" applyBorder="1" applyAlignment="1">
      <alignment vertical="center"/>
    </xf>
    <xf numFmtId="0" fontId="0" fillId="4" borderId="63" xfId="0" applyFill="1" applyBorder="1" applyAlignment="1">
      <alignment vertical="center"/>
    </xf>
    <xf numFmtId="9" fontId="12" fillId="2" borderId="191" xfId="2" applyFont="1" applyFill="1" applyBorder="1" applyAlignment="1" applyProtection="1">
      <alignment horizontal="center" vertical="center"/>
      <protection locked="0"/>
    </xf>
    <xf numFmtId="0" fontId="83" fillId="13" borderId="45" xfId="0" applyFont="1" applyFill="1" applyBorder="1" applyAlignment="1">
      <alignment vertical="center" wrapText="1"/>
    </xf>
    <xf numFmtId="0" fontId="0" fillId="4" borderId="87" xfId="0" applyFill="1" applyBorder="1" applyAlignment="1">
      <alignment vertical="center"/>
    </xf>
    <xf numFmtId="0" fontId="0" fillId="4" borderId="88" xfId="0" applyFill="1" applyBorder="1" applyAlignment="1">
      <alignment vertical="center"/>
    </xf>
    <xf numFmtId="0" fontId="0" fillId="4" borderId="89" xfId="0" applyFill="1" applyBorder="1" applyAlignment="1">
      <alignment vertical="center"/>
    </xf>
    <xf numFmtId="9" fontId="12" fillId="14" borderId="155" xfId="2" applyFont="1" applyFill="1" applyBorder="1" applyAlignment="1" applyProtection="1">
      <alignment horizontal="center" vertical="center"/>
    </xf>
    <xf numFmtId="9" fontId="12" fillId="14" borderId="156" xfId="2" applyFont="1" applyFill="1" applyBorder="1" applyAlignment="1" applyProtection="1">
      <alignment horizontal="center" vertical="center"/>
    </xf>
    <xf numFmtId="0" fontId="13" fillId="5" borderId="195" xfId="0" applyFont="1" applyFill="1" applyBorder="1" applyAlignment="1">
      <alignment horizontal="center" vertical="center" wrapText="1"/>
    </xf>
    <xf numFmtId="0" fontId="13" fillId="5" borderId="196" xfId="0" applyFont="1" applyFill="1" applyBorder="1" applyAlignment="1">
      <alignment horizontal="center" vertical="center" wrapText="1"/>
    </xf>
    <xf numFmtId="0" fontId="12" fillId="13" borderId="197" xfId="0" applyFont="1" applyFill="1" applyBorder="1" applyAlignment="1">
      <alignment vertical="center" wrapText="1"/>
    </xf>
    <xf numFmtId="164" fontId="0" fillId="4" borderId="198" xfId="1" applyNumberFormat="1" applyFont="1" applyFill="1" applyBorder="1" applyAlignment="1" applyProtection="1">
      <alignment vertical="center"/>
    </xf>
    <xf numFmtId="164" fontId="0" fillId="4" borderId="152" xfId="1" applyNumberFormat="1" applyFont="1" applyFill="1" applyBorder="1" applyAlignment="1" applyProtection="1">
      <alignment vertical="center"/>
    </xf>
    <xf numFmtId="164" fontId="0" fillId="4" borderId="199" xfId="1" applyNumberFormat="1" applyFont="1" applyFill="1" applyBorder="1" applyAlignment="1" applyProtection="1">
      <alignment vertical="center"/>
    </xf>
    <xf numFmtId="164" fontId="0" fillId="4" borderId="200" xfId="1" applyNumberFormat="1" applyFont="1" applyFill="1" applyBorder="1" applyAlignment="1" applyProtection="1">
      <alignment vertical="center"/>
    </xf>
    <xf numFmtId="164" fontId="0" fillId="4" borderId="106" xfId="1" applyNumberFormat="1" applyFont="1" applyFill="1" applyBorder="1" applyAlignment="1" applyProtection="1">
      <alignment vertical="center"/>
    </xf>
    <xf numFmtId="164" fontId="0" fillId="4" borderId="201" xfId="1" applyNumberFormat="1" applyFont="1" applyFill="1" applyBorder="1" applyAlignment="1" applyProtection="1">
      <alignment vertical="center"/>
    </xf>
    <xf numFmtId="164" fontId="0" fillId="20" borderId="55" xfId="1" applyNumberFormat="1" applyFont="1" applyFill="1" applyBorder="1" applyAlignment="1" applyProtection="1">
      <alignment vertical="center"/>
    </xf>
    <xf numFmtId="164" fontId="0" fillId="20" borderId="56" xfId="1" applyNumberFormat="1" applyFont="1" applyFill="1" applyBorder="1" applyAlignment="1" applyProtection="1">
      <alignment vertical="center"/>
    </xf>
    <xf numFmtId="164" fontId="0" fillId="20" borderId="57" xfId="1" applyNumberFormat="1" applyFont="1" applyFill="1" applyBorder="1" applyAlignment="1" applyProtection="1">
      <alignment vertical="center"/>
    </xf>
    <xf numFmtId="164" fontId="13" fillId="18" borderId="66" xfId="0" applyNumberFormat="1" applyFont="1" applyFill="1" applyBorder="1" applyAlignment="1">
      <alignment vertical="center"/>
    </xf>
    <xf numFmtId="164" fontId="13" fillId="18" borderId="202" xfId="0" applyNumberFormat="1" applyFont="1" applyFill="1" applyBorder="1" applyAlignment="1">
      <alignment vertical="center"/>
    </xf>
    <xf numFmtId="164" fontId="13" fillId="18" borderId="203" xfId="0" applyNumberFormat="1" applyFont="1" applyFill="1" applyBorder="1" applyAlignment="1">
      <alignment vertical="center"/>
    </xf>
    <xf numFmtId="0" fontId="69" fillId="2" borderId="0" xfId="0" applyFont="1" applyFill="1" applyAlignment="1">
      <alignment vertical="top"/>
    </xf>
    <xf numFmtId="164" fontId="12" fillId="27" borderId="50" xfId="4" applyNumberFormat="1" applyFont="1" applyFill="1" applyBorder="1" applyAlignment="1" applyProtection="1">
      <alignment vertical="center"/>
      <protection locked="0"/>
    </xf>
    <xf numFmtId="164" fontId="12" fillId="27" borderId="22" xfId="4" applyNumberFormat="1" applyFont="1" applyFill="1" applyBorder="1" applyAlignment="1" applyProtection="1">
      <alignment vertical="center"/>
      <protection locked="0"/>
    </xf>
    <xf numFmtId="9" fontId="12" fillId="27" borderId="22" xfId="2" applyFont="1" applyFill="1" applyBorder="1" applyAlignment="1" applyProtection="1">
      <alignment horizontal="center" vertical="center"/>
      <protection locked="0"/>
    </xf>
    <xf numFmtId="9" fontId="12" fillId="27" borderId="188" xfId="2" applyFont="1" applyFill="1" applyBorder="1" applyAlignment="1" applyProtection="1">
      <alignment horizontal="center" vertical="center"/>
      <protection locked="0"/>
    </xf>
    <xf numFmtId="9" fontId="12" fillId="27" borderId="189" xfId="2" applyFont="1" applyFill="1" applyBorder="1" applyAlignment="1" applyProtection="1">
      <alignment horizontal="center" vertical="center"/>
      <protection locked="0"/>
    </xf>
    <xf numFmtId="9" fontId="12" fillId="27" borderId="111" xfId="2" applyFont="1" applyFill="1" applyBorder="1" applyAlignment="1" applyProtection="1">
      <alignment horizontal="center" vertical="center"/>
      <protection locked="0"/>
    </xf>
    <xf numFmtId="9" fontId="12" fillId="27" borderId="113" xfId="2" applyFont="1" applyFill="1" applyBorder="1" applyAlignment="1" applyProtection="1">
      <alignment horizontal="center" vertical="center"/>
      <protection locked="0"/>
    </xf>
    <xf numFmtId="0" fontId="25" fillId="13" borderId="45" xfId="0" applyFont="1" applyFill="1" applyBorder="1" applyAlignment="1">
      <alignment vertical="center"/>
    </xf>
    <xf numFmtId="0" fontId="25" fillId="13" borderId="46" xfId="0" applyFont="1" applyFill="1" applyBorder="1" applyAlignment="1">
      <alignment vertical="center"/>
    </xf>
    <xf numFmtId="168" fontId="51" fillId="26" borderId="131" xfId="6" applyNumberFormat="1" applyFont="1" applyFill="1" applyBorder="1" applyAlignment="1">
      <alignment horizontal="center" vertical="center"/>
    </xf>
    <xf numFmtId="168" fontId="51" fillId="26" borderId="132" xfId="6" applyNumberFormat="1" applyFont="1" applyFill="1" applyBorder="1" applyAlignment="1">
      <alignment horizontal="center" vertical="center"/>
    </xf>
    <xf numFmtId="168" fontId="51" fillId="26" borderId="127" xfId="6" applyNumberFormat="1" applyFont="1" applyFill="1" applyBorder="1" applyAlignment="1">
      <alignment horizontal="center" vertical="center"/>
    </xf>
    <xf numFmtId="168" fontId="51" fillId="26" borderId="128" xfId="6" applyNumberFormat="1" applyFont="1" applyFill="1" applyBorder="1" applyAlignment="1">
      <alignment horizontal="center" vertical="center"/>
    </xf>
    <xf numFmtId="0" fontId="91" fillId="12" borderId="22" xfId="6" applyFont="1" applyFill="1" applyBorder="1" applyAlignment="1">
      <alignment horizontal="center" vertical="center" wrapText="1"/>
    </xf>
    <xf numFmtId="0" fontId="77" fillId="12" borderId="127" xfId="6" applyFont="1" applyFill="1" applyBorder="1" applyAlignment="1">
      <alignment horizontal="center" vertical="center" wrapText="1"/>
    </xf>
    <xf numFmtId="0" fontId="77" fillId="12" borderId="22" xfId="0" applyFont="1" applyFill="1" applyBorder="1" applyAlignment="1">
      <alignment horizontal="center" vertical="center" wrapText="1"/>
    </xf>
    <xf numFmtId="0" fontId="77" fillId="12" borderId="127" xfId="0" applyFont="1" applyFill="1" applyBorder="1" applyAlignment="1">
      <alignment horizontal="center" vertical="center" wrapText="1"/>
    </xf>
    <xf numFmtId="43" fontId="12" fillId="0" borderId="5" xfId="1" applyFont="1" applyBorder="1" applyAlignment="1" applyProtection="1">
      <alignment horizontal="center" vertical="center"/>
    </xf>
    <xf numFmtId="43" fontId="35" fillId="0" borderId="5" xfId="1" applyFont="1" applyBorder="1" applyAlignment="1" applyProtection="1">
      <alignment horizontal="center" vertical="center"/>
    </xf>
    <xf numFmtId="167" fontId="12" fillId="0" borderId="2" xfId="1" applyNumberFormat="1" applyFont="1" applyBorder="1" applyAlignment="1" applyProtection="1">
      <alignment horizontal="center" vertical="center"/>
    </xf>
    <xf numFmtId="0" fontId="25" fillId="2" borderId="10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35" xfId="0" applyBorder="1"/>
    <xf numFmtId="0" fontId="22" fillId="2" borderId="0" xfId="0" quotePrefix="1" applyFont="1" applyFill="1"/>
    <xf numFmtId="0" fontId="22" fillId="2" borderId="0" xfId="0" applyFont="1" applyFill="1"/>
    <xf numFmtId="0" fontId="22" fillId="2" borderId="0" xfId="0" applyFont="1" applyFill="1" applyAlignment="1">
      <alignment vertical="center"/>
    </xf>
    <xf numFmtId="0" fontId="19" fillId="0" borderId="0" xfId="0" applyFont="1"/>
    <xf numFmtId="0" fontId="94" fillId="0" borderId="0" xfId="0" applyFont="1"/>
    <xf numFmtId="0" fontId="26" fillId="37" borderId="131" xfId="0" applyFont="1" applyFill="1" applyBorder="1" applyAlignment="1">
      <alignment horizontal="left" vertical="center" wrapText="1"/>
    </xf>
    <xf numFmtId="0" fontId="77" fillId="37" borderId="131" xfId="0" applyFont="1" applyFill="1" applyBorder="1" applyAlignment="1">
      <alignment horizontal="center" vertical="center" wrapText="1"/>
    </xf>
    <xf numFmtId="0" fontId="26" fillId="37" borderId="22" xfId="0" applyFont="1" applyFill="1" applyBorder="1" applyAlignment="1">
      <alignment horizontal="left" vertical="center" wrapText="1"/>
    </xf>
    <xf numFmtId="0" fontId="77" fillId="37" borderId="33" xfId="0" applyFont="1" applyFill="1" applyBorder="1" applyAlignment="1">
      <alignment horizontal="center" vertical="center" wrapText="1"/>
    </xf>
    <xf numFmtId="0" fontId="26" fillId="37" borderId="130" xfId="0" applyFont="1" applyFill="1" applyBorder="1" applyAlignment="1">
      <alignment horizontal="left" vertical="center" wrapText="1"/>
    </xf>
    <xf numFmtId="164" fontId="62" fillId="29" borderId="5" xfId="1" applyNumberFormat="1" applyFont="1" applyFill="1" applyBorder="1" applyProtection="1">
      <protection locked="0"/>
    </xf>
    <xf numFmtId="164" fontId="20" fillId="29" borderId="5" xfId="1" applyNumberFormat="1" applyFont="1" applyFill="1" applyBorder="1" applyProtection="1">
      <protection locked="0"/>
    </xf>
    <xf numFmtId="164" fontId="20" fillId="4" borderId="5" xfId="1" applyNumberFormat="1" applyFont="1" applyFill="1" applyBorder="1" applyProtection="1">
      <protection locked="0"/>
    </xf>
    <xf numFmtId="0" fontId="19" fillId="4" borderId="0" xfId="0" applyFont="1" applyFill="1"/>
    <xf numFmtId="164" fontId="59" fillId="4" borderId="5" xfId="1" applyNumberFormat="1" applyFont="1" applyFill="1" applyBorder="1" applyProtection="1">
      <protection locked="0"/>
    </xf>
    <xf numFmtId="0" fontId="12" fillId="28" borderId="22" xfId="0" applyFont="1" applyFill="1" applyBorder="1" applyAlignment="1" applyProtection="1">
      <alignment vertical="center"/>
      <protection locked="0"/>
    </xf>
    <xf numFmtId="14" fontId="12" fillId="15" borderId="30" xfId="0" applyNumberFormat="1" applyFont="1" applyFill="1" applyBorder="1" applyProtection="1">
      <protection locked="0"/>
    </xf>
    <xf numFmtId="2" fontId="12" fillId="15" borderId="22" xfId="2" applyNumberFormat="1" applyFont="1" applyFill="1" applyBorder="1" applyAlignment="1" applyProtection="1">
      <alignment horizontal="center" vertical="center"/>
      <protection locked="0"/>
    </xf>
    <xf numFmtId="164" fontId="101" fillId="15" borderId="5" xfId="1" applyNumberFormat="1" applyFont="1" applyFill="1" applyBorder="1" applyProtection="1">
      <protection locked="0"/>
    </xf>
    <xf numFmtId="0" fontId="101" fillId="13" borderId="5" xfId="0" applyFont="1" applyFill="1" applyBorder="1"/>
    <xf numFmtId="164" fontId="16" fillId="15" borderId="5" xfId="1" applyNumberFormat="1" applyFont="1" applyFill="1" applyBorder="1" applyProtection="1">
      <protection locked="0"/>
    </xf>
    <xf numFmtId="0" fontId="16" fillId="13" borderId="5" xfId="0" applyFont="1" applyFill="1" applyBorder="1"/>
    <xf numFmtId="0" fontId="42" fillId="2" borderId="1" xfId="0" applyFont="1" applyFill="1" applyBorder="1" applyAlignment="1">
      <alignment vertical="center"/>
    </xf>
    <xf numFmtId="0" fontId="42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12" fillId="13" borderId="22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68" fillId="2" borderId="0" xfId="0" applyFont="1" applyFill="1"/>
    <xf numFmtId="0" fontId="31" fillId="2" borderId="0" xfId="0" applyFont="1" applyFill="1" applyAlignment="1">
      <alignment vertical="top"/>
    </xf>
    <xf numFmtId="0" fontId="69" fillId="2" borderId="0" xfId="0" applyFont="1" applyFill="1" applyAlignment="1">
      <alignment horizontal="center"/>
    </xf>
    <xf numFmtId="0" fontId="12" fillId="13" borderId="30" xfId="0" applyFont="1" applyFill="1" applyBorder="1" applyAlignment="1">
      <alignment vertical="center"/>
    </xf>
    <xf numFmtId="0" fontId="12" fillId="29" borderId="22" xfId="0" applyFont="1" applyFill="1" applyBorder="1"/>
    <xf numFmtId="0" fontId="12" fillId="26" borderId="22" xfId="0" applyFont="1" applyFill="1" applyBorder="1" applyAlignment="1">
      <alignment horizontal="center"/>
    </xf>
    <xf numFmtId="0" fontId="10" fillId="2" borderId="21" xfId="0" applyFont="1" applyFill="1" applyBorder="1" applyAlignment="1">
      <alignment vertical="center"/>
    </xf>
    <xf numFmtId="0" fontId="11" fillId="2" borderId="21" xfId="0" applyFont="1" applyFill="1" applyBorder="1" applyAlignment="1">
      <alignment horizontal="left" vertical="center"/>
    </xf>
    <xf numFmtId="0" fontId="42" fillId="2" borderId="2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12" fillId="28" borderId="5" xfId="0" applyFont="1" applyFill="1" applyBorder="1" applyProtection="1">
      <protection locked="0"/>
    </xf>
    <xf numFmtId="0" fontId="12" fillId="15" borderId="5" xfId="0" applyFont="1" applyFill="1" applyBorder="1" applyProtection="1">
      <protection locked="0"/>
    </xf>
    <xf numFmtId="164" fontId="12" fillId="15" borderId="5" xfId="1" applyNumberFormat="1" applyFont="1" applyFill="1" applyBorder="1" applyProtection="1">
      <protection locked="0"/>
    </xf>
    <xf numFmtId="164" fontId="12" fillId="15" borderId="2" xfId="1" applyNumberFormat="1" applyFont="1" applyFill="1" applyBorder="1" applyProtection="1">
      <protection locked="0"/>
    </xf>
    <xf numFmtId="0" fontId="12" fillId="26" borderId="27" xfId="0" applyFont="1" applyFill="1" applyBorder="1" applyAlignment="1">
      <alignment vertical="center"/>
    </xf>
    <xf numFmtId="0" fontId="12" fillId="26" borderId="28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0" fontId="16" fillId="2" borderId="1" xfId="0" applyFont="1" applyFill="1" applyBorder="1"/>
    <xf numFmtId="0" fontId="16" fillId="2" borderId="0" xfId="0" applyFont="1" applyFill="1"/>
    <xf numFmtId="0" fontId="26" fillId="2" borderId="0" xfId="0" applyFont="1" applyFill="1"/>
    <xf numFmtId="0" fontId="109" fillId="2" borderId="0" xfId="0" applyFont="1" applyFill="1"/>
    <xf numFmtId="0" fontId="26" fillId="33" borderId="5" xfId="0" applyFont="1" applyFill="1" applyBorder="1" applyAlignment="1">
      <alignment horizontal="center" vertical="center" wrapText="1"/>
    </xf>
    <xf numFmtId="0" fontId="16" fillId="33" borderId="5" xfId="0" applyFont="1" applyFill="1" applyBorder="1"/>
    <xf numFmtId="3" fontId="16" fillId="26" borderId="5" xfId="0" applyNumberFormat="1" applyFont="1" applyFill="1" applyBorder="1"/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3" fontId="16" fillId="26" borderId="5" xfId="0" applyNumberFormat="1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52" fillId="2" borderId="14" xfId="0" applyFont="1" applyFill="1" applyBorder="1"/>
    <xf numFmtId="0" fontId="52" fillId="2" borderId="7" xfId="0" applyFont="1" applyFill="1" applyBorder="1"/>
    <xf numFmtId="0" fontId="16" fillId="13" borderId="14" xfId="0" applyFont="1" applyFill="1" applyBorder="1" applyAlignment="1">
      <alignment horizontal="center"/>
    </xf>
    <xf numFmtId="0" fontId="16" fillId="13" borderId="116" xfId="0" applyFont="1" applyFill="1" applyBorder="1" applyAlignment="1">
      <alignment horizontal="center"/>
    </xf>
    <xf numFmtId="0" fontId="16" fillId="13" borderId="4" xfId="0" applyFont="1" applyFill="1" applyBorder="1" applyAlignment="1">
      <alignment horizontal="center"/>
    </xf>
    <xf numFmtId="0" fontId="16" fillId="13" borderId="5" xfId="0" applyFont="1" applyFill="1" applyBorder="1" applyAlignment="1">
      <alignment horizontal="center"/>
    </xf>
    <xf numFmtId="0" fontId="16" fillId="13" borderId="4" xfId="0" applyFont="1" applyFill="1" applyBorder="1"/>
    <xf numFmtId="43" fontId="16" fillId="29" borderId="5" xfId="1" applyFont="1" applyFill="1" applyBorder="1" applyProtection="1"/>
    <xf numFmtId="0" fontId="16" fillId="13" borderId="5" xfId="0" applyFont="1" applyFill="1" applyBorder="1" applyAlignment="1">
      <alignment horizontal="right"/>
    </xf>
    <xf numFmtId="14" fontId="12" fillId="15" borderId="31" xfId="0" applyNumberFormat="1" applyFont="1" applyFill="1" applyBorder="1" applyProtection="1">
      <protection locked="0"/>
    </xf>
    <xf numFmtId="0" fontId="16" fillId="15" borderId="5" xfId="0" applyFont="1" applyFill="1" applyBorder="1" applyProtection="1">
      <protection locked="0"/>
    </xf>
    <xf numFmtId="0" fontId="16" fillId="28" borderId="5" xfId="0" applyFont="1" applyFill="1" applyBorder="1" applyProtection="1">
      <protection locked="0"/>
    </xf>
    <xf numFmtId="3" fontId="16" fillId="15" borderId="5" xfId="0" applyNumberFormat="1" applyFont="1" applyFill="1" applyBorder="1" applyProtection="1">
      <protection locked="0"/>
    </xf>
    <xf numFmtId="0" fontId="16" fillId="28" borderId="5" xfId="0" applyFont="1" applyFill="1" applyBorder="1" applyAlignment="1" applyProtection="1">
      <alignment horizontal="center"/>
      <protection locked="0"/>
    </xf>
    <xf numFmtId="9" fontId="16" fillId="15" borderId="5" xfId="2" applyFont="1" applyFill="1" applyBorder="1" applyProtection="1">
      <protection locked="0"/>
    </xf>
    <xf numFmtId="0" fontId="101" fillId="2" borderId="1" xfId="0" applyFont="1" applyFill="1" applyBorder="1" applyAlignment="1">
      <alignment horizontal="left" vertical="center"/>
    </xf>
    <xf numFmtId="0" fontId="102" fillId="2" borderId="1" xfId="0" applyFont="1" applyFill="1" applyBorder="1" applyAlignment="1">
      <alignment horizontal="left" vertical="center"/>
    </xf>
    <xf numFmtId="0" fontId="101" fillId="2" borderId="1" xfId="0" applyFont="1" applyFill="1" applyBorder="1"/>
    <xf numFmtId="0" fontId="101" fillId="2" borderId="0" xfId="0" applyFont="1" applyFill="1"/>
    <xf numFmtId="0" fontId="102" fillId="2" borderId="0" xfId="0" applyFont="1" applyFill="1"/>
    <xf numFmtId="0" fontId="105" fillId="2" borderId="0" xfId="0" applyFont="1" applyFill="1"/>
    <xf numFmtId="0" fontId="102" fillId="33" borderId="5" xfId="0" applyFont="1" applyFill="1" applyBorder="1" applyAlignment="1">
      <alignment horizontal="center" vertical="center" wrapText="1"/>
    </xf>
    <xf numFmtId="0" fontId="101" fillId="33" borderId="5" xfId="0" applyFont="1" applyFill="1" applyBorder="1"/>
    <xf numFmtId="3" fontId="101" fillId="26" borderId="5" xfId="0" applyNumberFormat="1" applyFont="1" applyFill="1" applyBorder="1"/>
    <xf numFmtId="0" fontId="101" fillId="2" borderId="0" xfId="0" applyFont="1" applyFill="1" applyAlignment="1">
      <alignment horizontal="center" vertical="center" wrapText="1"/>
    </xf>
    <xf numFmtId="0" fontId="101" fillId="2" borderId="5" xfId="0" applyFont="1" applyFill="1" applyBorder="1" applyAlignment="1">
      <alignment horizontal="center" vertical="center" wrapText="1"/>
    </xf>
    <xf numFmtId="3" fontId="101" fillId="26" borderId="5" xfId="0" applyNumberFormat="1" applyFont="1" applyFill="1" applyBorder="1" applyAlignment="1">
      <alignment horizontal="center"/>
    </xf>
    <xf numFmtId="0" fontId="101" fillId="2" borderId="5" xfId="0" applyFont="1" applyFill="1" applyBorder="1" applyAlignment="1">
      <alignment horizontal="center"/>
    </xf>
    <xf numFmtId="0" fontId="101" fillId="2" borderId="0" xfId="0" applyFont="1" applyFill="1" applyAlignment="1">
      <alignment horizontal="center"/>
    </xf>
    <xf numFmtId="0" fontId="106" fillId="2" borderId="14" xfId="0" applyFont="1" applyFill="1" applyBorder="1"/>
    <xf numFmtId="0" fontId="106" fillId="2" borderId="7" xfId="0" applyFont="1" applyFill="1" applyBorder="1"/>
    <xf numFmtId="0" fontId="101" fillId="13" borderId="14" xfId="0" applyFont="1" applyFill="1" applyBorder="1" applyAlignment="1">
      <alignment horizontal="center"/>
    </xf>
    <xf numFmtId="0" fontId="101" fillId="13" borderId="116" xfId="0" applyFont="1" applyFill="1" applyBorder="1" applyAlignment="1">
      <alignment horizontal="center"/>
    </xf>
    <xf numFmtId="0" fontId="101" fillId="13" borderId="4" xfId="0" applyFont="1" applyFill="1" applyBorder="1" applyAlignment="1">
      <alignment horizontal="center"/>
    </xf>
    <xf numFmtId="0" fontId="101" fillId="13" borderId="5" xfId="0" applyFont="1" applyFill="1" applyBorder="1" applyAlignment="1">
      <alignment horizontal="center"/>
    </xf>
    <xf numFmtId="0" fontId="101" fillId="13" borderId="4" xfId="0" applyFont="1" applyFill="1" applyBorder="1"/>
    <xf numFmtId="0" fontId="101" fillId="13" borderId="5" xfId="0" applyFont="1" applyFill="1" applyBorder="1" applyAlignment="1">
      <alignment horizontal="right"/>
    </xf>
    <xf numFmtId="0" fontId="101" fillId="0" borderId="0" xfId="0" applyFont="1"/>
    <xf numFmtId="0" fontId="101" fillId="15" borderId="5" xfId="0" applyFont="1" applyFill="1" applyBorder="1" applyProtection="1">
      <protection locked="0"/>
    </xf>
    <xf numFmtId="3" fontId="101" fillId="15" borderId="5" xfId="0" applyNumberFormat="1" applyFont="1" applyFill="1" applyBorder="1" applyProtection="1">
      <protection locked="0"/>
    </xf>
    <xf numFmtId="0" fontId="101" fillId="28" borderId="5" xfId="0" applyFont="1" applyFill="1" applyBorder="1" applyProtection="1">
      <protection locked="0"/>
    </xf>
    <xf numFmtId="0" fontId="101" fillId="28" borderId="5" xfId="0" applyFont="1" applyFill="1" applyBorder="1" applyAlignment="1" applyProtection="1">
      <alignment horizontal="center"/>
      <protection locked="0"/>
    </xf>
    <xf numFmtId="9" fontId="101" fillId="15" borderId="5" xfId="2" applyFont="1" applyFill="1" applyBorder="1" applyProtection="1">
      <protection locked="0"/>
    </xf>
    <xf numFmtId="0" fontId="12" fillId="15" borderId="94" xfId="0" applyFont="1" applyFill="1" applyBorder="1" applyAlignment="1" applyProtection="1">
      <alignment horizontal="center" vertical="center"/>
      <protection locked="0"/>
    </xf>
    <xf numFmtId="0" fontId="12" fillId="15" borderId="97" xfId="0" applyFont="1" applyFill="1" applyBorder="1" applyAlignment="1" applyProtection="1">
      <alignment horizontal="center" vertical="center"/>
      <protection locked="0"/>
    </xf>
    <xf numFmtId="0" fontId="12" fillId="15" borderId="105" xfId="0" applyFont="1" applyFill="1" applyBorder="1" applyAlignment="1" applyProtection="1">
      <alignment horizontal="center" vertical="center"/>
      <protection locked="0"/>
    </xf>
    <xf numFmtId="0" fontId="12" fillId="15" borderId="30" xfId="0" applyFont="1" applyFill="1" applyBorder="1" applyAlignment="1" applyProtection="1">
      <alignment vertical="center"/>
      <protection locked="0"/>
    </xf>
    <xf numFmtId="0" fontId="12" fillId="15" borderId="31" xfId="0" applyFont="1" applyFill="1" applyBorder="1" applyAlignment="1" applyProtection="1">
      <alignment vertical="center"/>
      <protection locked="0"/>
    </xf>
    <xf numFmtId="0" fontId="12" fillId="15" borderId="32" xfId="0" applyFont="1" applyFill="1" applyBorder="1" applyAlignment="1" applyProtection="1">
      <alignment vertical="center"/>
      <protection locked="0"/>
    </xf>
    <xf numFmtId="0" fontId="12" fillId="15" borderId="5" xfId="0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0" fillId="2" borderId="1" xfId="0" applyFont="1" applyFill="1" applyBorder="1" applyProtection="1">
      <protection locked="0"/>
    </xf>
    <xf numFmtId="0" fontId="12" fillId="2" borderId="0" xfId="0" applyFont="1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164" fontId="25" fillId="7" borderId="5" xfId="0" applyNumberFormat="1" applyFont="1" applyFill="1" applyBorder="1" applyAlignment="1" applyProtection="1">
      <alignment horizontal="left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0" fontId="15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93" fillId="0" borderId="0" xfId="0" applyFont="1" applyProtection="1"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3" fontId="22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2" fillId="10" borderId="5" xfId="0" applyFont="1" applyFill="1" applyBorder="1" applyAlignment="1" applyProtection="1">
      <alignment horizontal="center"/>
      <protection locked="0"/>
    </xf>
    <xf numFmtId="0" fontId="12" fillId="10" borderId="5" xfId="0" applyFont="1" applyFill="1" applyBorder="1" applyProtection="1">
      <protection locked="0"/>
    </xf>
    <xf numFmtId="164" fontId="12" fillId="2" borderId="0" xfId="1" applyNumberFormat="1" applyFont="1" applyFill="1" applyProtection="1">
      <protection locked="0"/>
    </xf>
    <xf numFmtId="164" fontId="12" fillId="15" borderId="22" xfId="1" applyNumberFormat="1" applyFont="1" applyFill="1" applyBorder="1" applyAlignment="1" applyProtection="1">
      <alignment horizontal="center" vertical="center"/>
      <protection locked="0"/>
    </xf>
    <xf numFmtId="0" fontId="35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2" fillId="2" borderId="1" xfId="0" applyFont="1" applyFill="1" applyBorder="1"/>
    <xf numFmtId="0" fontId="35" fillId="2" borderId="0" xfId="0" applyFont="1" applyFill="1" applyAlignment="1">
      <alignment horizontal="right"/>
    </xf>
    <xf numFmtId="0" fontId="12" fillId="13" borderId="44" xfId="0" applyFont="1" applyFill="1" applyBorder="1" applyAlignment="1">
      <alignment horizontal="left" wrapText="1"/>
    </xf>
    <xf numFmtId="164" fontId="12" fillId="24" borderId="50" xfId="1" applyNumberFormat="1" applyFont="1" applyFill="1" applyBorder="1" applyAlignment="1" applyProtection="1">
      <alignment horizontal="center"/>
      <protection locked="0"/>
    </xf>
    <xf numFmtId="164" fontId="12" fillId="24" borderId="22" xfId="1" applyNumberFormat="1" applyFont="1" applyFill="1" applyBorder="1" applyAlignment="1" applyProtection="1">
      <alignment horizontal="center"/>
      <protection locked="0"/>
    </xf>
    <xf numFmtId="164" fontId="12" fillId="4" borderId="51" xfId="1" applyNumberFormat="1" applyFont="1" applyFill="1" applyBorder="1" applyAlignment="1" applyProtection="1">
      <alignment horizontal="center"/>
      <protection locked="0"/>
    </xf>
    <xf numFmtId="164" fontId="12" fillId="4" borderId="51" xfId="1" applyNumberFormat="1" applyFont="1" applyFill="1" applyBorder="1" applyProtection="1">
      <protection locked="0"/>
    </xf>
    <xf numFmtId="164" fontId="12" fillId="14" borderId="50" xfId="1" applyNumberFormat="1" applyFont="1" applyFill="1" applyBorder="1"/>
    <xf numFmtId="164" fontId="12" fillId="20" borderId="51" xfId="1" applyNumberFormat="1" applyFont="1" applyFill="1" applyBorder="1"/>
    <xf numFmtId="164" fontId="12" fillId="20" borderId="50" xfId="1" applyNumberFormat="1" applyFont="1" applyFill="1" applyBorder="1"/>
    <xf numFmtId="0" fontId="12" fillId="13" borderId="45" xfId="0" applyFont="1" applyFill="1" applyBorder="1" applyAlignment="1">
      <alignment horizontal="left" wrapText="1"/>
    </xf>
    <xf numFmtId="164" fontId="12" fillId="0" borderId="51" xfId="1" applyNumberFormat="1" applyFont="1" applyBorder="1" applyAlignment="1" applyProtection="1">
      <alignment horizontal="center"/>
      <protection locked="0"/>
    </xf>
    <xf numFmtId="164" fontId="12" fillId="0" borderId="50" xfId="1" applyNumberFormat="1" applyFont="1" applyBorder="1" applyAlignment="1" applyProtection="1">
      <alignment horizontal="center"/>
      <protection locked="0"/>
    </xf>
    <xf numFmtId="164" fontId="12" fillId="0" borderId="22" xfId="1" applyNumberFormat="1" applyFont="1" applyBorder="1" applyAlignment="1" applyProtection="1">
      <alignment horizontal="center"/>
      <protection locked="0"/>
    </xf>
    <xf numFmtId="164" fontId="12" fillId="0" borderId="51" xfId="1" applyNumberFormat="1" applyFont="1" applyBorder="1" applyProtection="1">
      <protection locked="0"/>
    </xf>
    <xf numFmtId="164" fontId="12" fillId="0" borderId="50" xfId="1" applyNumberFormat="1" applyFont="1" applyBorder="1" applyProtection="1">
      <protection locked="0"/>
    </xf>
    <xf numFmtId="164" fontId="12" fillId="0" borderId="22" xfId="1" applyNumberFormat="1" applyFont="1" applyBorder="1" applyProtection="1">
      <protection locked="0"/>
    </xf>
    <xf numFmtId="164" fontId="12" fillId="4" borderId="50" xfId="1" applyNumberFormat="1" applyFont="1" applyFill="1" applyBorder="1" applyProtection="1">
      <protection locked="0"/>
    </xf>
    <xf numFmtId="164" fontId="12" fillId="4" borderId="22" xfId="1" applyNumberFormat="1" applyFont="1" applyFill="1" applyBorder="1" applyProtection="1">
      <protection locked="0"/>
    </xf>
    <xf numFmtId="0" fontId="12" fillId="13" borderId="45" xfId="0" applyFont="1" applyFill="1" applyBorder="1" applyAlignment="1">
      <alignment horizontal="left" vertical="center" wrapText="1"/>
    </xf>
    <xf numFmtId="164" fontId="12" fillId="25" borderId="50" xfId="1" applyNumberFormat="1" applyFont="1" applyFill="1" applyBorder="1" applyAlignment="1">
      <alignment horizontal="center"/>
    </xf>
    <xf numFmtId="164" fontId="12" fillId="14" borderId="51" xfId="1" applyNumberFormat="1" applyFont="1" applyFill="1" applyBorder="1" applyAlignment="1">
      <alignment horizontal="center"/>
    </xf>
    <xf numFmtId="164" fontId="12" fillId="14" borderId="50" xfId="1" applyNumberFormat="1" applyFont="1" applyFill="1" applyBorder="1" applyAlignment="1">
      <alignment horizontal="center"/>
    </xf>
    <xf numFmtId="164" fontId="12" fillId="14" borderId="22" xfId="1" applyNumberFormat="1" applyFont="1" applyFill="1" applyBorder="1" applyAlignment="1">
      <alignment horizontal="center"/>
    </xf>
    <xf numFmtId="164" fontId="12" fillId="14" borderId="51" xfId="1" applyNumberFormat="1" applyFont="1" applyFill="1" applyBorder="1"/>
    <xf numFmtId="0" fontId="12" fillId="13" borderId="45" xfId="0" applyFont="1" applyFill="1" applyBorder="1" applyAlignment="1">
      <alignment vertical="center" wrapText="1"/>
    </xf>
    <xf numFmtId="0" fontId="12" fillId="13" borderId="41" xfId="0" applyFont="1" applyFill="1" applyBorder="1" applyAlignment="1">
      <alignment horizontal="left" wrapText="1"/>
    </xf>
    <xf numFmtId="0" fontId="12" fillId="24" borderId="50" xfId="0" applyFont="1" applyFill="1" applyBorder="1" applyAlignment="1" applyProtection="1">
      <alignment horizontal="center"/>
      <protection locked="0"/>
    </xf>
    <xf numFmtId="0" fontId="12" fillId="24" borderId="22" xfId="0" applyFont="1" applyFill="1" applyBorder="1" applyAlignment="1" applyProtection="1">
      <alignment horizontal="center"/>
      <protection locked="0"/>
    </xf>
    <xf numFmtId="0" fontId="12" fillId="4" borderId="51" xfId="0" applyFont="1" applyFill="1" applyBorder="1" applyAlignment="1" applyProtection="1">
      <alignment horizontal="center"/>
      <protection locked="0"/>
    </xf>
    <xf numFmtId="0" fontId="12" fillId="4" borderId="51" xfId="0" applyFont="1" applyFill="1" applyBorder="1" applyProtection="1">
      <protection locked="0"/>
    </xf>
    <xf numFmtId="0" fontId="12" fillId="14" borderId="50" xfId="0" applyFont="1" applyFill="1" applyBorder="1" applyAlignment="1">
      <alignment horizontal="left"/>
    </xf>
    <xf numFmtId="0" fontId="12" fillId="14" borderId="22" xfId="0" applyFont="1" applyFill="1" applyBorder="1" applyAlignment="1">
      <alignment horizontal="left"/>
    </xf>
    <xf numFmtId="0" fontId="12" fillId="13" borderId="42" xfId="0" applyFont="1" applyFill="1" applyBorder="1" applyAlignment="1">
      <alignment horizontal="left" wrapText="1"/>
    </xf>
    <xf numFmtId="0" fontId="12" fillId="0" borderId="50" xfId="0" applyFont="1" applyBorder="1" applyAlignment="1" applyProtection="1">
      <alignment horizontal="left"/>
      <protection locked="0"/>
    </xf>
    <xf numFmtId="0" fontId="12" fillId="0" borderId="22" xfId="0" applyFont="1" applyBorder="1" applyAlignment="1" applyProtection="1">
      <alignment horizontal="left"/>
      <protection locked="0"/>
    </xf>
    <xf numFmtId="0" fontId="12" fillId="0" borderId="50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center"/>
      <protection locked="0"/>
    </xf>
    <xf numFmtId="0" fontId="12" fillId="4" borderId="50" xfId="0" applyFont="1" applyFill="1" applyBorder="1" applyAlignment="1" applyProtection="1">
      <alignment horizontal="left"/>
      <protection locked="0"/>
    </xf>
    <xf numFmtId="0" fontId="12" fillId="4" borderId="22" xfId="0" applyFont="1" applyFill="1" applyBorder="1" applyAlignment="1" applyProtection="1">
      <alignment horizontal="left"/>
      <protection locked="0"/>
    </xf>
    <xf numFmtId="0" fontId="35" fillId="2" borderId="21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center"/>
    </xf>
    <xf numFmtId="0" fontId="12" fillId="2" borderId="21" xfId="0" applyFont="1" applyFill="1" applyBorder="1"/>
    <xf numFmtId="0" fontId="12" fillId="2" borderId="21" xfId="0" applyFont="1" applyFill="1" applyBorder="1" applyAlignment="1">
      <alignment horizontal="left" vertical="center"/>
    </xf>
    <xf numFmtId="0" fontId="38" fillId="2" borderId="21" xfId="0" applyFont="1" applyFill="1" applyBorder="1" applyAlignment="1">
      <alignment horizontal="left" vertical="center"/>
    </xf>
    <xf numFmtId="0" fontId="12" fillId="13" borderId="22" xfId="0" applyFont="1" applyFill="1" applyBorder="1" applyAlignment="1">
      <alignment wrapText="1"/>
    </xf>
    <xf numFmtId="0" fontId="15" fillId="2" borderId="0" xfId="0" applyFont="1" applyFill="1" applyAlignment="1">
      <alignment horizontal="right"/>
    </xf>
    <xf numFmtId="0" fontId="12" fillId="2" borderId="0" xfId="0" applyFont="1" applyFill="1" applyAlignment="1">
      <alignment wrapText="1"/>
    </xf>
    <xf numFmtId="0" fontId="15" fillId="2" borderId="21" xfId="0" applyFont="1" applyFill="1" applyBorder="1" applyAlignment="1">
      <alignment horizontal="center"/>
    </xf>
    <xf numFmtId="0" fontId="12" fillId="13" borderId="30" xfId="0" applyFont="1" applyFill="1" applyBorder="1" applyAlignment="1">
      <alignment vertical="center" wrapText="1"/>
    </xf>
    <xf numFmtId="0" fontId="35" fillId="2" borderId="0" xfId="0" applyFont="1" applyFill="1" applyAlignment="1">
      <alignment horizontal="right" vertical="center"/>
    </xf>
    <xf numFmtId="0" fontId="13" fillId="13" borderId="30" xfId="0" applyFont="1" applyFill="1" applyBorder="1" applyAlignment="1">
      <alignment vertical="center" wrapText="1"/>
    </xf>
    <xf numFmtId="0" fontId="12" fillId="13" borderId="22" xfId="0" applyFont="1" applyFill="1" applyBorder="1" applyAlignment="1">
      <alignment vertical="center" wrapText="1"/>
    </xf>
    <xf numFmtId="0" fontId="22" fillId="2" borderId="0" xfId="0" applyFont="1" applyFill="1" applyProtection="1">
      <protection locked="0"/>
    </xf>
    <xf numFmtId="0" fontId="16" fillId="0" borderId="85" xfId="0" applyFont="1" applyBorder="1" applyAlignment="1">
      <alignment vertical="center"/>
    </xf>
    <xf numFmtId="3" fontId="26" fillId="26" borderId="86" xfId="0" applyNumberFormat="1" applyFont="1" applyFill="1" applyBorder="1" applyAlignment="1">
      <alignment vertical="center"/>
    </xf>
    <xf numFmtId="3" fontId="26" fillId="26" borderId="64" xfId="0" applyNumberFormat="1" applyFont="1" applyFill="1" applyBorder="1" applyAlignment="1">
      <alignment vertical="center"/>
    </xf>
    <xf numFmtId="0" fontId="16" fillId="0" borderId="45" xfId="0" applyFont="1" applyBorder="1" applyAlignment="1">
      <alignment vertical="center"/>
    </xf>
    <xf numFmtId="0" fontId="26" fillId="0" borderId="46" xfId="0" applyFont="1" applyBorder="1" applyAlignment="1">
      <alignment vertical="center"/>
    </xf>
    <xf numFmtId="0" fontId="26" fillId="0" borderId="0" xfId="0" applyFont="1"/>
    <xf numFmtId="3" fontId="26" fillId="15" borderId="50" xfId="0" applyNumberFormat="1" applyFont="1" applyFill="1" applyBorder="1" applyAlignment="1" applyProtection="1">
      <alignment vertical="center"/>
      <protection locked="0"/>
    </xf>
    <xf numFmtId="3" fontId="26" fillId="15" borderId="22" xfId="0" applyNumberFormat="1" applyFont="1" applyFill="1" applyBorder="1" applyAlignment="1" applyProtection="1">
      <alignment vertical="center"/>
      <protection locked="0"/>
    </xf>
    <xf numFmtId="49" fontId="12" fillId="15" borderId="5" xfId="0" applyNumberFormat="1" applyFont="1" applyFill="1" applyBorder="1" applyAlignment="1" applyProtection="1">
      <alignment horizontal="left" vertical="center"/>
      <protection locked="0"/>
    </xf>
    <xf numFmtId="9" fontId="12" fillId="15" borderId="22" xfId="2" applyFont="1" applyFill="1" applyBorder="1" applyAlignment="1" applyProtection="1">
      <alignment horizontal="center" vertical="center"/>
      <protection locked="0"/>
    </xf>
    <xf numFmtId="3" fontId="12" fillId="15" borderId="22" xfId="2" applyNumberFormat="1" applyFont="1" applyFill="1" applyBorder="1" applyAlignment="1" applyProtection="1">
      <alignment horizontal="center" vertical="center"/>
      <protection locked="0"/>
    </xf>
    <xf numFmtId="0" fontId="0" fillId="28" borderId="5" xfId="0" applyFill="1" applyBorder="1"/>
    <xf numFmtId="0" fontId="0" fillId="29" borderId="5" xfId="0" applyFill="1" applyBorder="1"/>
    <xf numFmtId="0" fontId="0" fillId="15" borderId="5" xfId="0" applyFill="1" applyBorder="1"/>
    <xf numFmtId="14" fontId="12" fillId="15" borderId="5" xfId="0" applyNumberFormat="1" applyFont="1" applyFill="1" applyBorder="1" applyProtection="1">
      <protection locked="0"/>
    </xf>
    <xf numFmtId="0" fontId="12" fillId="28" borderId="5" xfId="0" applyFont="1" applyFill="1" applyBorder="1" applyAlignment="1" applyProtection="1">
      <alignment horizontal="center" vertical="center"/>
      <protection locked="0"/>
    </xf>
    <xf numFmtId="0" fontId="12" fillId="29" borderId="5" xfId="0" applyFont="1" applyFill="1" applyBorder="1"/>
    <xf numFmtId="0" fontId="101" fillId="13" borderId="5" xfId="0" applyFont="1" applyFill="1" applyBorder="1" applyAlignment="1">
      <alignment wrapText="1"/>
    </xf>
    <xf numFmtId="0" fontId="111" fillId="0" borderId="0" xfId="0" applyFont="1"/>
    <xf numFmtId="0" fontId="10" fillId="0" borderId="1" xfId="0" applyFont="1" applyBorder="1"/>
    <xf numFmtId="168" fontId="26" fillId="26" borderId="132" xfId="6" applyNumberFormat="1" applyFont="1" applyFill="1" applyBorder="1" applyAlignment="1">
      <alignment horizontal="center" vertical="center"/>
    </xf>
    <xf numFmtId="168" fontId="26" fillId="26" borderId="128" xfId="6" applyNumberFormat="1" applyFont="1" applyFill="1" applyBorder="1" applyAlignment="1">
      <alignment horizontal="center" vertical="center"/>
    </xf>
    <xf numFmtId="0" fontId="92" fillId="0" borderId="0" xfId="0" applyFont="1"/>
    <xf numFmtId="168" fontId="92" fillId="0" borderId="0" xfId="0" applyNumberFormat="1" applyFont="1"/>
    <xf numFmtId="0" fontId="92" fillId="0" borderId="16" xfId="0" applyFont="1" applyBorder="1"/>
    <xf numFmtId="0" fontId="92" fillId="0" borderId="35" xfId="0" applyFont="1" applyBorder="1"/>
    <xf numFmtId="0" fontId="16" fillId="4" borderId="5" xfId="0" applyFont="1" applyFill="1" applyBorder="1" applyAlignment="1">
      <alignment vertical="center"/>
    </xf>
    <xf numFmtId="9" fontId="16" fillId="28" borderId="5" xfId="0" applyNumberFormat="1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168" fontId="26" fillId="26" borderId="131" xfId="6" applyNumberFormat="1" applyFont="1" applyFill="1" applyBorder="1" applyAlignment="1">
      <alignment horizontal="center" vertical="center"/>
    </xf>
    <xf numFmtId="0" fontId="38" fillId="4" borderId="6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168" fontId="26" fillId="26" borderId="127" xfId="6" applyNumberFormat="1" applyFont="1" applyFill="1" applyBorder="1" applyAlignment="1">
      <alignment horizontal="center" vertical="center"/>
    </xf>
    <xf numFmtId="9" fontId="16" fillId="2" borderId="5" xfId="0" applyNumberFormat="1" applyFont="1" applyFill="1" applyBorder="1" applyAlignment="1">
      <alignment horizontal="center" vertical="center"/>
    </xf>
    <xf numFmtId="0" fontId="26" fillId="15" borderId="131" xfId="6" applyFont="1" applyFill="1" applyBorder="1" applyAlignment="1">
      <alignment horizontal="centerContinuous" vertical="center"/>
    </xf>
    <xf numFmtId="3" fontId="16" fillId="26" borderId="131" xfId="0" applyNumberFormat="1" applyFont="1" applyFill="1" applyBorder="1" applyAlignment="1">
      <alignment horizontal="right" vertical="center" wrapText="1"/>
    </xf>
    <xf numFmtId="0" fontId="26" fillId="15" borderId="22" xfId="6" applyFont="1" applyFill="1" applyBorder="1" applyAlignment="1">
      <alignment horizontal="centerContinuous" vertical="center"/>
    </xf>
    <xf numFmtId="3" fontId="16" fillId="26" borderId="22" xfId="0" applyNumberFormat="1" applyFont="1" applyFill="1" applyBorder="1" applyAlignment="1">
      <alignment horizontal="right" vertical="center" wrapText="1"/>
    </xf>
    <xf numFmtId="0" fontId="26" fillId="37" borderId="22" xfId="6" applyFont="1" applyFill="1" applyBorder="1" applyAlignment="1">
      <alignment horizontal="centerContinuous" vertical="center"/>
    </xf>
    <xf numFmtId="0" fontId="26" fillId="37" borderId="127" xfId="6" applyFont="1" applyFill="1" applyBorder="1" applyAlignment="1">
      <alignment horizontal="centerContinuous" vertical="center"/>
    </xf>
    <xf numFmtId="3" fontId="16" fillId="26" borderId="127" xfId="0" applyNumberFormat="1" applyFont="1" applyFill="1" applyBorder="1" applyAlignment="1">
      <alignment horizontal="right" vertical="center" wrapText="1"/>
    </xf>
    <xf numFmtId="0" fontId="92" fillId="0" borderId="214" xfId="0" applyFont="1" applyBorder="1"/>
    <xf numFmtId="0" fontId="92" fillId="0" borderId="36" xfId="0" applyFont="1" applyBorder="1"/>
    <xf numFmtId="0" fontId="92" fillId="0" borderId="135" xfId="0" applyFont="1" applyBorder="1"/>
    <xf numFmtId="0" fontId="26" fillId="38" borderId="124" xfId="6" applyFont="1" applyFill="1" applyBorder="1" applyAlignment="1">
      <alignment horizontal="centerContinuous" vertical="center"/>
    </xf>
    <xf numFmtId="0" fontId="26" fillId="38" borderId="22" xfId="6" applyFont="1" applyFill="1" applyBorder="1" applyAlignment="1">
      <alignment horizontal="centerContinuous" vertical="center"/>
    </xf>
    <xf numFmtId="0" fontId="26" fillId="37" borderId="125" xfId="6" applyFont="1" applyFill="1" applyBorder="1" applyAlignment="1">
      <alignment horizontal="centerContinuous" vertical="center"/>
    </xf>
    <xf numFmtId="0" fontId="16" fillId="4" borderId="125" xfId="6" applyFont="1" applyFill="1" applyBorder="1" applyAlignment="1">
      <alignment horizontal="center" vertical="center" wrapText="1"/>
    </xf>
    <xf numFmtId="0" fontId="77" fillId="38" borderId="124" xfId="0" applyFont="1" applyFill="1" applyBorder="1" applyAlignment="1">
      <alignment horizontal="center" vertical="center" wrapText="1"/>
    </xf>
    <xf numFmtId="0" fontId="77" fillId="38" borderId="22" xfId="0" applyFont="1" applyFill="1" applyBorder="1" applyAlignment="1">
      <alignment horizontal="center" vertical="center" wrapText="1"/>
    </xf>
    <xf numFmtId="0" fontId="77" fillId="37" borderId="22" xfId="0" applyFont="1" applyFill="1" applyBorder="1" applyAlignment="1">
      <alignment horizontal="center" vertical="center" wrapText="1"/>
    </xf>
    <xf numFmtId="0" fontId="77" fillId="37" borderId="125" xfId="0" applyFont="1" applyFill="1" applyBorder="1" applyAlignment="1">
      <alignment horizontal="center" vertical="center" wrapText="1"/>
    </xf>
    <xf numFmtId="0" fontId="100" fillId="35" borderId="22" xfId="0" applyFont="1" applyFill="1" applyBorder="1" applyAlignment="1">
      <alignment horizontal="left" vertical="center" wrapText="1"/>
    </xf>
    <xf numFmtId="4" fontId="100" fillId="35" borderId="125" xfId="0" applyNumberFormat="1" applyFont="1" applyFill="1" applyBorder="1" applyAlignment="1">
      <alignment horizontal="right" vertical="center" indent="1"/>
    </xf>
    <xf numFmtId="3" fontId="16" fillId="15" borderId="22" xfId="0" applyNumberFormat="1" applyFont="1" applyFill="1" applyBorder="1" applyAlignment="1">
      <alignment horizontal="right" vertical="center" wrapText="1"/>
    </xf>
    <xf numFmtId="0" fontId="100" fillId="35" borderId="29" xfId="0" applyFont="1" applyFill="1" applyBorder="1" applyAlignment="1">
      <alignment horizontal="left" vertical="center" wrapText="1"/>
    </xf>
    <xf numFmtId="4" fontId="100" fillId="35" borderId="121" xfId="0" applyNumberFormat="1" applyFont="1" applyFill="1" applyBorder="1" applyAlignment="1">
      <alignment horizontal="right" vertical="center" indent="1"/>
    </xf>
    <xf numFmtId="0" fontId="100" fillId="35" borderId="117" xfId="0" applyFont="1" applyFill="1" applyBorder="1" applyAlignment="1">
      <alignment horizontal="left" vertical="center" wrapText="1"/>
    </xf>
    <xf numFmtId="4" fontId="100" fillId="36" borderId="210" xfId="0" applyNumberFormat="1" applyFont="1" applyFill="1" applyBorder="1" applyAlignment="1">
      <alignment horizontal="right" vertical="center" indent="1"/>
    </xf>
    <xf numFmtId="3" fontId="16" fillId="26" borderId="32" xfId="0" applyNumberFormat="1" applyFont="1" applyFill="1" applyBorder="1" applyAlignment="1">
      <alignment horizontal="right" vertical="center" wrapText="1"/>
    </xf>
    <xf numFmtId="0" fontId="16" fillId="29" borderId="33" xfId="0" applyFont="1" applyFill="1" applyBorder="1" applyAlignment="1">
      <alignment horizontal="left" vertical="center" wrapText="1"/>
    </xf>
    <xf numFmtId="4" fontId="16" fillId="29" borderId="122" xfId="0" applyNumberFormat="1" applyFont="1" applyFill="1" applyBorder="1" applyAlignment="1">
      <alignment horizontal="right" vertical="center" indent="1"/>
    </xf>
    <xf numFmtId="0" fontId="16" fillId="29" borderId="22" xfId="0" applyFont="1" applyFill="1" applyBorder="1" applyAlignment="1">
      <alignment horizontal="left" vertical="center" wrapText="1"/>
    </xf>
    <xf numFmtId="4" fontId="16" fillId="29" borderId="125" xfId="0" applyNumberFormat="1" applyFont="1" applyFill="1" applyBorder="1" applyAlignment="1">
      <alignment horizontal="right" vertical="center" indent="1"/>
    </xf>
    <xf numFmtId="3" fontId="16" fillId="31" borderId="124" xfId="0" applyNumberFormat="1" applyFont="1" applyFill="1" applyBorder="1" applyAlignment="1">
      <alignment horizontal="right" vertical="center" wrapText="1"/>
    </xf>
    <xf numFmtId="3" fontId="16" fillId="31" borderId="22" xfId="0" applyNumberFormat="1" applyFont="1" applyFill="1" applyBorder="1" applyAlignment="1">
      <alignment horizontal="right" vertical="center" wrapText="1"/>
    </xf>
    <xf numFmtId="0" fontId="92" fillId="0" borderId="0" xfId="0" applyFont="1" applyAlignment="1">
      <alignment vertical="center"/>
    </xf>
    <xf numFmtId="3" fontId="26" fillId="26" borderId="126" xfId="0" applyNumberFormat="1" applyFont="1" applyFill="1" applyBorder="1" applyAlignment="1">
      <alignment horizontal="right" vertical="center" wrapText="1"/>
    </xf>
    <xf numFmtId="3" fontId="26" fillId="26" borderId="127" xfId="0" applyNumberFormat="1" applyFont="1" applyFill="1" applyBorder="1" applyAlignment="1">
      <alignment horizontal="right" vertical="center" wrapText="1"/>
    </xf>
    <xf numFmtId="3" fontId="26" fillId="26" borderId="128" xfId="0" applyNumberFormat="1" applyFont="1" applyFill="1" applyBorder="1" applyAlignment="1">
      <alignment horizontal="right" vertical="center" wrapText="1"/>
    </xf>
    <xf numFmtId="3" fontId="16" fillId="15" borderId="124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22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120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29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204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129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119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33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131" xfId="0" applyNumberFormat="1" applyFont="1" applyFill="1" applyBorder="1" applyAlignment="1" applyProtection="1">
      <alignment horizontal="right" vertical="center" wrapText="1"/>
      <protection locked="0"/>
    </xf>
    <xf numFmtId="10" fontId="16" fillId="15" borderId="22" xfId="2" applyNumberFormat="1" applyFont="1" applyFill="1" applyBorder="1" applyAlignment="1" applyProtection="1">
      <alignment horizontal="right" vertical="center" wrapText="1"/>
      <protection locked="0"/>
    </xf>
    <xf numFmtId="3" fontId="16" fillId="15" borderId="127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125" xfId="0" applyNumberFormat="1" applyFont="1" applyFill="1" applyBorder="1" applyAlignment="1" applyProtection="1">
      <alignment horizontal="right" vertical="center" wrapText="1"/>
      <protection locked="0"/>
    </xf>
    <xf numFmtId="3" fontId="16" fillId="15" borderId="128" xfId="0" applyNumberFormat="1" applyFont="1" applyFill="1" applyBorder="1" applyAlignment="1" applyProtection="1">
      <alignment horizontal="right" vertical="center" wrapText="1"/>
      <protection locked="0"/>
    </xf>
    <xf numFmtId="44" fontId="13" fillId="39" borderId="217" xfId="7" applyFont="1" applyFill="1" applyBorder="1" applyAlignment="1" applyProtection="1">
      <alignment horizontal="left" vertical="center"/>
    </xf>
    <xf numFmtId="44" fontId="0" fillId="39" borderId="24" xfId="7" applyFont="1" applyFill="1" applyBorder="1" applyAlignment="1" applyProtection="1">
      <alignment horizontal="left"/>
    </xf>
    <xf numFmtId="44" fontId="0" fillId="39" borderId="25" xfId="7" applyFont="1" applyFill="1" applyBorder="1" applyAlignment="1" applyProtection="1">
      <alignment horizontal="left"/>
    </xf>
    <xf numFmtId="0" fontId="13" fillId="39" borderId="22" xfId="0" applyFont="1" applyFill="1" applyBorder="1" applyAlignment="1">
      <alignment horizontal="left" vertical="center" wrapText="1"/>
    </xf>
    <xf numFmtId="0" fontId="13" fillId="39" borderId="22" xfId="0" applyFont="1" applyFill="1" applyBorder="1" applyAlignment="1">
      <alignment horizontal="center" vertical="center"/>
    </xf>
    <xf numFmtId="0" fontId="13" fillId="39" borderId="22" xfId="0" applyFont="1" applyFill="1" applyBorder="1" applyAlignment="1">
      <alignment horizontal="center" vertical="center" wrapText="1"/>
    </xf>
    <xf numFmtId="0" fontId="44" fillId="39" borderId="30" xfId="0" applyFont="1" applyFill="1" applyBorder="1" applyAlignment="1">
      <alignment horizontal="center" vertical="center" wrapText="1"/>
    </xf>
    <xf numFmtId="0" fontId="13" fillId="39" borderId="30" xfId="0" applyFont="1" applyFill="1" applyBorder="1" applyAlignment="1">
      <alignment horizontal="center" vertical="center" wrapText="1"/>
    </xf>
    <xf numFmtId="0" fontId="13" fillId="39" borderId="61" xfId="0" applyFont="1" applyFill="1" applyBorder="1" applyAlignment="1">
      <alignment horizontal="center" vertical="center" wrapText="1"/>
    </xf>
    <xf numFmtId="0" fontId="13" fillId="39" borderId="28" xfId="0" applyFont="1" applyFill="1" applyBorder="1" applyAlignment="1">
      <alignment horizontal="center" vertical="center" wrapText="1"/>
    </xf>
    <xf numFmtId="0" fontId="13" fillId="39" borderId="33" xfId="0" applyFont="1" applyFill="1" applyBorder="1" applyAlignment="1">
      <alignment horizontal="center" vertical="center" wrapText="1"/>
    </xf>
    <xf numFmtId="0" fontId="0" fillId="39" borderId="31" xfId="0" applyFill="1" applyBorder="1" applyAlignment="1">
      <alignment horizontal="left"/>
    </xf>
    <xf numFmtId="0" fontId="0" fillId="39" borderId="32" xfId="0" applyFill="1" applyBorder="1" applyAlignment="1">
      <alignment horizontal="left"/>
    </xf>
    <xf numFmtId="0" fontId="13" fillId="39" borderId="22" xfId="0" applyFont="1" applyFill="1" applyBorder="1" applyAlignment="1">
      <alignment horizontal="left" vertical="center"/>
    </xf>
    <xf numFmtId="0" fontId="13" fillId="39" borderId="30" xfId="0" applyFont="1" applyFill="1" applyBorder="1" applyAlignment="1">
      <alignment horizontal="left" vertical="center"/>
    </xf>
    <xf numFmtId="0" fontId="12" fillId="29" borderId="30" xfId="0" applyFont="1" applyFill="1" applyBorder="1"/>
    <xf numFmtId="0" fontId="0" fillId="40" borderId="22" xfId="0" applyFill="1" applyBorder="1" applyProtection="1">
      <protection locked="0"/>
    </xf>
    <xf numFmtId="0" fontId="0" fillId="40" borderId="30" xfId="0" applyFill="1" applyBorder="1" applyProtection="1">
      <protection locked="0"/>
    </xf>
    <xf numFmtId="0" fontId="111" fillId="0" borderId="0" xfId="0" applyFont="1" applyAlignment="1">
      <alignment vertical="center"/>
    </xf>
    <xf numFmtId="0" fontId="13" fillId="39" borderId="5" xfId="0" applyFont="1" applyFill="1" applyBorder="1" applyAlignment="1">
      <alignment horizontal="center" vertical="center" wrapText="1"/>
    </xf>
    <xf numFmtId="0" fontId="13" fillId="39" borderId="5" xfId="0" applyFont="1" applyFill="1" applyBorder="1" applyAlignment="1">
      <alignment horizontal="left" vertical="center" wrapText="1"/>
    </xf>
    <xf numFmtId="0" fontId="12" fillId="26" borderId="101" xfId="0" applyFont="1" applyFill="1" applyBorder="1" applyAlignment="1">
      <alignment vertical="center"/>
    </xf>
    <xf numFmtId="44" fontId="101" fillId="26" borderId="5" xfId="7" applyFont="1" applyFill="1" applyBorder="1" applyAlignment="1">
      <alignment horizontal="center"/>
    </xf>
    <xf numFmtId="0" fontId="16" fillId="39" borderId="5" xfId="0" applyFont="1" applyFill="1" applyBorder="1" applyAlignment="1">
      <alignment horizontal="center" vertical="center" wrapText="1"/>
    </xf>
    <xf numFmtId="0" fontId="26" fillId="39" borderId="5" xfId="0" applyFont="1" applyFill="1" applyBorder="1" applyAlignment="1">
      <alignment horizontal="center" vertical="center" wrapText="1"/>
    </xf>
    <xf numFmtId="0" fontId="52" fillId="39" borderId="5" xfId="0" applyFont="1" applyFill="1" applyBorder="1" applyAlignment="1">
      <alignment horizontal="center" vertical="center" wrapText="1"/>
    </xf>
    <xf numFmtId="0" fontId="102" fillId="39" borderId="5" xfId="0" applyFont="1" applyFill="1" applyBorder="1" applyAlignment="1">
      <alignment horizontal="center" vertical="center" wrapText="1"/>
    </xf>
    <xf numFmtId="0" fontId="106" fillId="39" borderId="5" xfId="0" applyFont="1" applyFill="1" applyBorder="1" applyAlignment="1">
      <alignment horizontal="center" vertical="center" wrapText="1"/>
    </xf>
    <xf numFmtId="0" fontId="101" fillId="39" borderId="5" xfId="0" applyFont="1" applyFill="1" applyBorder="1" applyAlignment="1">
      <alignment horizontal="center" vertical="center" wrapText="1"/>
    </xf>
    <xf numFmtId="0" fontId="52" fillId="39" borderId="83" xfId="0" applyFont="1" applyFill="1" applyBorder="1" applyAlignment="1">
      <alignment horizontal="center" vertical="center"/>
    </xf>
    <xf numFmtId="0" fontId="52" fillId="39" borderId="65" xfId="0" applyFont="1" applyFill="1" applyBorder="1" applyAlignment="1">
      <alignment horizontal="center" vertical="center" wrapText="1"/>
    </xf>
    <xf numFmtId="0" fontId="52" fillId="39" borderId="84" xfId="0" applyFont="1" applyFill="1" applyBorder="1" applyAlignment="1">
      <alignment horizontal="center" vertical="center" wrapText="1"/>
    </xf>
    <xf numFmtId="0" fontId="13" fillId="39" borderId="5" xfId="3" applyNumberFormat="1" applyFont="1" applyFill="1" applyBorder="1" applyAlignment="1" applyProtection="1">
      <alignment horizontal="center" vertical="center" wrapText="1"/>
      <protection locked="0"/>
    </xf>
    <xf numFmtId="3" fontId="13" fillId="39" borderId="5" xfId="1" applyNumberFormat="1" applyFont="1" applyFill="1" applyBorder="1" applyAlignment="1" applyProtection="1">
      <alignment horizontal="center" vertical="center" wrapText="1"/>
      <protection locked="0"/>
    </xf>
    <xf numFmtId="3" fontId="36" fillId="39" borderId="5" xfId="1" applyNumberFormat="1" applyFont="1" applyFill="1" applyBorder="1" applyAlignment="1" applyProtection="1">
      <alignment horizontal="center" vertical="center" wrapText="1"/>
      <protection locked="0"/>
    </xf>
    <xf numFmtId="3" fontId="36" fillId="39" borderId="6" xfId="1" applyNumberFormat="1" applyFont="1" applyFill="1" applyBorder="1" applyAlignment="1" applyProtection="1">
      <alignment horizontal="center" vertical="center" wrapText="1"/>
      <protection locked="0"/>
    </xf>
    <xf numFmtId="3" fontId="38" fillId="39" borderId="5" xfId="1" applyNumberFormat="1" applyFont="1" applyFill="1" applyBorder="1" applyAlignment="1" applyProtection="1">
      <alignment horizontal="center" vertical="center" wrapText="1"/>
      <protection locked="0"/>
    </xf>
    <xf numFmtId="0" fontId="13" fillId="39" borderId="5" xfId="0" applyFont="1" applyFill="1" applyBorder="1" applyAlignment="1" applyProtection="1">
      <alignment horizontal="right" vertical="center"/>
      <protection locked="0"/>
    </xf>
    <xf numFmtId="0" fontId="21" fillId="39" borderId="5" xfId="0" applyFont="1" applyFill="1" applyBorder="1" applyAlignment="1" applyProtection="1">
      <alignment horizontal="right" vertical="center"/>
      <protection locked="0"/>
    </xf>
    <xf numFmtId="49" fontId="13" fillId="39" borderId="22" xfId="0" applyNumberFormat="1" applyFont="1" applyFill="1" applyBorder="1" applyAlignment="1">
      <alignment horizontal="center" vertical="center" wrapText="1"/>
    </xf>
    <xf numFmtId="0" fontId="0" fillId="41" borderId="0" xfId="0" applyFill="1"/>
    <xf numFmtId="0" fontId="101" fillId="13" borderId="5" xfId="0" applyFont="1" applyFill="1" applyBorder="1" applyAlignment="1">
      <alignment vertical="center"/>
    </xf>
    <xf numFmtId="0" fontId="10" fillId="42" borderId="221" xfId="0" applyFont="1" applyFill="1" applyBorder="1"/>
    <xf numFmtId="0" fontId="11" fillId="42" borderId="221" xfId="0" applyFont="1" applyFill="1" applyBorder="1" applyAlignment="1">
      <alignment horizontal="left" vertical="center"/>
    </xf>
    <xf numFmtId="0" fontId="10" fillId="42" borderId="221" xfId="0" applyFont="1" applyFill="1" applyBorder="1" applyAlignment="1">
      <alignment horizontal="center"/>
    </xf>
    <xf numFmtId="0" fontId="10" fillId="42" borderId="0" xfId="0" applyFont="1" applyFill="1"/>
    <xf numFmtId="0" fontId="11" fillId="42" borderId="0" xfId="0" applyFont="1" applyFill="1" applyAlignment="1">
      <alignment horizontal="left" vertical="center"/>
    </xf>
    <xf numFmtId="0" fontId="10" fillId="42" borderId="0" xfId="0" applyFont="1" applyFill="1" applyAlignment="1">
      <alignment horizontal="center"/>
    </xf>
    <xf numFmtId="0" fontId="81" fillId="42" borderId="0" xfId="0" applyFont="1" applyFill="1" applyAlignment="1">
      <alignment horizontal="left" vertical="center"/>
    </xf>
    <xf numFmtId="0" fontId="12" fillId="42" borderId="0" xfId="0" applyFont="1" applyFill="1"/>
    <xf numFmtId="0" fontId="12" fillId="42" borderId="0" xfId="0" applyFont="1" applyFill="1" applyAlignment="1">
      <alignment vertical="center"/>
    </xf>
    <xf numFmtId="0" fontId="116" fillId="42" borderId="225" xfId="0" applyFont="1" applyFill="1" applyBorder="1" applyAlignment="1">
      <alignment horizontal="center" vertical="center"/>
    </xf>
    <xf numFmtId="0" fontId="13" fillId="47" borderId="234" xfId="0" applyFont="1" applyFill="1" applyBorder="1" applyAlignment="1">
      <alignment horizontal="left" vertical="center" wrapText="1"/>
    </xf>
    <xf numFmtId="0" fontId="13" fillId="44" borderId="235" xfId="0" applyFont="1" applyFill="1" applyBorder="1" applyAlignment="1">
      <alignment horizontal="center" vertical="center" wrapText="1"/>
    </xf>
    <xf numFmtId="0" fontId="13" fillId="44" borderId="236" xfId="0" applyFont="1" applyFill="1" applyBorder="1" applyAlignment="1">
      <alignment horizontal="center" vertical="center" wrapText="1"/>
    </xf>
    <xf numFmtId="0" fontId="13" fillId="44" borderId="237" xfId="0" applyFont="1" applyFill="1" applyBorder="1" applyAlignment="1">
      <alignment horizontal="center" vertical="center" wrapText="1"/>
    </xf>
    <xf numFmtId="0" fontId="13" fillId="44" borderId="238" xfId="0" applyFont="1" applyFill="1" applyBorder="1" applyAlignment="1">
      <alignment horizontal="center" vertical="center" wrapText="1"/>
    </xf>
    <xf numFmtId="0" fontId="13" fillId="45" borderId="239" xfId="0" applyFont="1" applyFill="1" applyBorder="1" applyAlignment="1">
      <alignment horizontal="center" vertical="center" wrapText="1"/>
    </xf>
    <xf numFmtId="0" fontId="13" fillId="45" borderId="220" xfId="0" applyFont="1" applyFill="1" applyBorder="1" applyAlignment="1">
      <alignment horizontal="center" vertical="center" wrapText="1"/>
    </xf>
    <xf numFmtId="0" fontId="13" fillId="45" borderId="240" xfId="0" applyFont="1" applyFill="1" applyBorder="1" applyAlignment="1">
      <alignment horizontal="center" vertical="center" wrapText="1"/>
    </xf>
    <xf numFmtId="0" fontId="13" fillId="46" borderId="241" xfId="0" applyFont="1" applyFill="1" applyBorder="1" applyAlignment="1">
      <alignment horizontal="center" vertical="center" wrapText="1"/>
    </xf>
    <xf numFmtId="0" fontId="13" fillId="47" borderId="242" xfId="0" applyFont="1" applyFill="1" applyBorder="1" applyAlignment="1">
      <alignment horizontal="center" vertical="center" wrapText="1"/>
    </xf>
    <xf numFmtId="0" fontId="13" fillId="47" borderId="243" xfId="0" applyFont="1" applyFill="1" applyBorder="1" applyAlignment="1">
      <alignment horizontal="center" vertical="center" wrapText="1"/>
    </xf>
    <xf numFmtId="0" fontId="12" fillId="48" borderId="220" xfId="0" applyFont="1" applyFill="1" applyBorder="1" applyAlignment="1">
      <alignment vertical="center"/>
    </xf>
    <xf numFmtId="0" fontId="12" fillId="48" borderId="233" xfId="0" applyFont="1" applyFill="1" applyBorder="1" applyAlignment="1">
      <alignment vertical="center"/>
    </xf>
    <xf numFmtId="170" fontId="12" fillId="48" borderId="234" xfId="0" applyNumberFormat="1" applyFont="1" applyFill="1" applyBorder="1" applyAlignment="1">
      <alignment vertical="center"/>
    </xf>
    <xf numFmtId="0" fontId="12" fillId="48" borderId="244" xfId="0" applyFont="1" applyFill="1" applyBorder="1" applyAlignment="1">
      <alignment vertical="center"/>
    </xf>
    <xf numFmtId="0" fontId="12" fillId="48" borderId="245" xfId="0" applyFont="1" applyFill="1" applyBorder="1" applyAlignment="1">
      <alignment vertical="center"/>
    </xf>
    <xf numFmtId="0" fontId="12" fillId="48" borderId="242" xfId="0" applyFont="1" applyFill="1" applyBorder="1" applyAlignment="1">
      <alignment vertical="center"/>
    </xf>
    <xf numFmtId="0" fontId="12" fillId="48" borderId="234" xfId="0" applyFont="1" applyFill="1" applyBorder="1" applyAlignment="1">
      <alignment vertical="center"/>
    </xf>
    <xf numFmtId="170" fontId="12" fillId="42" borderId="234" xfId="0" applyNumberFormat="1" applyFont="1" applyFill="1" applyBorder="1" applyAlignment="1">
      <alignment vertical="center"/>
    </xf>
    <xf numFmtId="0" fontId="12" fillId="48" borderId="246" xfId="0" applyFont="1" applyFill="1" applyBorder="1" applyAlignment="1">
      <alignment vertical="center"/>
    </xf>
    <xf numFmtId="0" fontId="12" fillId="48" borderId="0" xfId="0" applyFont="1" applyFill="1" applyAlignment="1">
      <alignment vertical="center"/>
    </xf>
    <xf numFmtId="0" fontId="12" fillId="48" borderId="247" xfId="0" applyFont="1" applyFill="1" applyBorder="1" applyAlignment="1">
      <alignment vertical="center"/>
    </xf>
    <xf numFmtId="9" fontId="12" fillId="48" borderId="243" xfId="0" applyNumberFormat="1" applyFont="1" applyFill="1" applyBorder="1" applyAlignment="1">
      <alignment vertical="center"/>
    </xf>
    <xf numFmtId="9" fontId="12" fillId="48" borderId="244" xfId="0" applyNumberFormat="1" applyFont="1" applyFill="1" applyBorder="1" applyAlignment="1">
      <alignment vertical="center"/>
    </xf>
    <xf numFmtId="0" fontId="12" fillId="48" borderId="248" xfId="0" applyFont="1" applyFill="1" applyBorder="1" applyAlignment="1">
      <alignment vertical="center"/>
    </xf>
    <xf numFmtId="0" fontId="12" fillId="48" borderId="249" xfId="0" applyFont="1" applyFill="1" applyBorder="1" applyAlignment="1">
      <alignment vertical="center"/>
    </xf>
    <xf numFmtId="0" fontId="12" fillId="48" borderId="250" xfId="0" applyFont="1" applyFill="1" applyBorder="1" applyAlignment="1">
      <alignment vertical="center"/>
    </xf>
    <xf numFmtId="0" fontId="13" fillId="47" borderId="231" xfId="0" applyFont="1" applyFill="1" applyBorder="1" applyAlignment="1">
      <alignment horizontal="left" vertical="center" wrapText="1"/>
    </xf>
    <xf numFmtId="0" fontId="12" fillId="43" borderId="231" xfId="0" applyFont="1" applyFill="1" applyBorder="1" applyAlignment="1">
      <alignment vertical="center"/>
    </xf>
    <xf numFmtId="0" fontId="12" fillId="43" borderId="232" xfId="0" applyFont="1" applyFill="1" applyBorder="1" applyAlignment="1">
      <alignment vertical="center"/>
    </xf>
    <xf numFmtId="0" fontId="12" fillId="43" borderId="233" xfId="0" applyFont="1" applyFill="1" applyBorder="1" applyAlignment="1">
      <alignment vertical="center"/>
    </xf>
    <xf numFmtId="170" fontId="13" fillId="46" borderId="234" xfId="0" applyNumberFormat="1" applyFont="1" applyFill="1" applyBorder="1" applyAlignment="1">
      <alignment vertical="center"/>
    </xf>
    <xf numFmtId="170" fontId="13" fillId="47" borderId="234" xfId="0" applyNumberFormat="1" applyFont="1" applyFill="1" applyBorder="1" applyAlignment="1">
      <alignment vertical="center"/>
    </xf>
    <xf numFmtId="0" fontId="13" fillId="46" borderId="251" xfId="0" applyFont="1" applyFill="1" applyBorder="1" applyAlignment="1">
      <alignment horizontal="center" vertical="center" wrapText="1"/>
    </xf>
    <xf numFmtId="0" fontId="13" fillId="47" borderId="233" xfId="0" applyFont="1" applyFill="1" applyBorder="1" applyAlignment="1">
      <alignment horizontal="center" vertical="center" wrapText="1"/>
    </xf>
    <xf numFmtId="0" fontId="13" fillId="47" borderId="234" xfId="0" applyFont="1" applyFill="1" applyBorder="1" applyAlignment="1">
      <alignment horizontal="center" vertical="center" wrapText="1"/>
    </xf>
    <xf numFmtId="9" fontId="12" fillId="48" borderId="234" xfId="0" applyNumberFormat="1" applyFont="1" applyFill="1" applyBorder="1" applyAlignment="1">
      <alignment vertical="center"/>
    </xf>
    <xf numFmtId="0" fontId="12" fillId="42" borderId="0" xfId="0" applyFont="1" applyFill="1" applyAlignment="1">
      <alignment horizontal="center" vertical="center"/>
    </xf>
    <xf numFmtId="0" fontId="13" fillId="47" borderId="231" xfId="0" applyFont="1" applyFill="1" applyBorder="1" applyAlignment="1">
      <alignment horizontal="center" vertical="center" wrapText="1"/>
    </xf>
    <xf numFmtId="0" fontId="12" fillId="48" borderId="231" xfId="0" applyFont="1" applyFill="1" applyBorder="1" applyAlignment="1">
      <alignment horizontal="center" vertical="center"/>
    </xf>
    <xf numFmtId="0" fontId="12" fillId="48" borderId="231" xfId="0" applyFont="1" applyFill="1" applyBorder="1" applyAlignment="1">
      <alignment vertical="center"/>
    </xf>
    <xf numFmtId="170" fontId="12" fillId="48" borderId="255" xfId="0" applyNumberFormat="1" applyFont="1" applyFill="1" applyBorder="1" applyAlignment="1">
      <alignment vertical="center"/>
    </xf>
    <xf numFmtId="170" fontId="12" fillId="48" borderId="256" xfId="0" applyNumberFormat="1" applyFont="1" applyFill="1" applyBorder="1" applyAlignment="1">
      <alignment vertical="center"/>
    </xf>
    <xf numFmtId="170" fontId="12" fillId="48" borderId="257" xfId="0" applyNumberFormat="1" applyFont="1" applyFill="1" applyBorder="1" applyAlignment="1">
      <alignment vertical="center"/>
    </xf>
    <xf numFmtId="170" fontId="12" fillId="48" borderId="258" xfId="0" applyNumberFormat="1" applyFont="1" applyFill="1" applyBorder="1" applyAlignment="1">
      <alignment vertical="center"/>
    </xf>
    <xf numFmtId="170" fontId="12" fillId="48" borderId="259" xfId="0" applyNumberFormat="1" applyFont="1" applyFill="1" applyBorder="1" applyAlignment="1">
      <alignment vertical="center"/>
    </xf>
    <xf numFmtId="170" fontId="12" fillId="48" borderId="260" xfId="0" applyNumberFormat="1" applyFont="1" applyFill="1" applyBorder="1" applyAlignment="1">
      <alignment vertical="center"/>
    </xf>
    <xf numFmtId="170" fontId="12" fillId="48" borderId="261" xfId="0" applyNumberFormat="1" applyFont="1" applyFill="1" applyBorder="1" applyAlignment="1">
      <alignment vertical="center"/>
    </xf>
    <xf numFmtId="170" fontId="12" fillId="48" borderId="262" xfId="0" applyNumberFormat="1" applyFont="1" applyFill="1" applyBorder="1" applyAlignment="1">
      <alignment vertical="center"/>
    </xf>
    <xf numFmtId="170" fontId="12" fillId="49" borderId="265" xfId="0" applyNumberFormat="1" applyFont="1" applyFill="1" applyBorder="1"/>
    <xf numFmtId="0" fontId="13" fillId="48" borderId="231" xfId="0" applyFont="1" applyFill="1" applyBorder="1" applyAlignment="1">
      <alignment horizontal="center" vertical="center"/>
    </xf>
    <xf numFmtId="0" fontId="13" fillId="50" borderId="231" xfId="0" applyFont="1" applyFill="1" applyBorder="1" applyAlignment="1">
      <alignment vertical="center"/>
    </xf>
    <xf numFmtId="170" fontId="13" fillId="50" borderId="266" xfId="0" applyNumberFormat="1" applyFont="1" applyFill="1" applyBorder="1" applyAlignment="1">
      <alignment vertical="center"/>
    </xf>
    <xf numFmtId="170" fontId="13" fillId="50" borderId="267" xfId="0" applyNumberFormat="1" applyFont="1" applyFill="1" applyBorder="1" applyAlignment="1">
      <alignment vertical="center"/>
    </xf>
    <xf numFmtId="170" fontId="13" fillId="50" borderId="247" xfId="0" applyNumberFormat="1" applyFont="1" applyFill="1" applyBorder="1" applyAlignment="1">
      <alignment vertical="center"/>
    </xf>
    <xf numFmtId="170" fontId="13" fillId="50" borderId="268" xfId="0" applyNumberFormat="1" applyFont="1" applyFill="1" applyBorder="1" applyAlignment="1">
      <alignment vertical="center"/>
    </xf>
    <xf numFmtId="170" fontId="12" fillId="48" borderId="263" xfId="0" applyNumberFormat="1" applyFont="1" applyFill="1" applyBorder="1" applyAlignment="1">
      <alignment vertical="center"/>
    </xf>
    <xf numFmtId="170" fontId="12" fillId="48" borderId="264" xfId="0" applyNumberFormat="1" applyFont="1" applyFill="1" applyBorder="1" applyAlignment="1">
      <alignment vertical="center"/>
    </xf>
    <xf numFmtId="170" fontId="12" fillId="48" borderId="269" xfId="0" applyNumberFormat="1" applyFont="1" applyFill="1" applyBorder="1" applyAlignment="1">
      <alignment vertical="center"/>
    </xf>
    <xf numFmtId="170" fontId="12" fillId="48" borderId="270" xfId="0" applyNumberFormat="1" applyFont="1" applyFill="1" applyBorder="1" applyAlignment="1">
      <alignment vertical="center"/>
    </xf>
    <xf numFmtId="170" fontId="12" fillId="49" borderId="265" xfId="0" applyNumberFormat="1" applyFont="1" applyFill="1" applyBorder="1" applyAlignment="1">
      <alignment vertical="center"/>
    </xf>
    <xf numFmtId="170" fontId="13" fillId="50" borderId="271" xfId="0" applyNumberFormat="1" applyFont="1" applyFill="1" applyBorder="1" applyAlignment="1">
      <alignment vertical="center"/>
    </xf>
    <xf numFmtId="170" fontId="13" fillId="50" borderId="251" xfId="0" applyNumberFormat="1" applyFont="1" applyFill="1" applyBorder="1" applyAlignment="1">
      <alignment vertical="center"/>
    </xf>
    <xf numFmtId="0" fontId="12" fillId="42" borderId="0" xfId="0" applyFont="1" applyFill="1" applyAlignment="1">
      <alignment horizontal="center"/>
    </xf>
    <xf numFmtId="0" fontId="117" fillId="42" borderId="0" xfId="0" applyFont="1" applyFill="1"/>
    <xf numFmtId="0" fontId="112" fillId="42" borderId="0" xfId="0" applyFont="1" applyFill="1" applyAlignment="1">
      <alignment vertical="center" wrapText="1"/>
    </xf>
    <xf numFmtId="0" fontId="13" fillId="44" borderId="234" xfId="0" applyFont="1" applyFill="1" applyBorder="1" applyAlignment="1">
      <alignment horizontal="center" vertical="center" wrapText="1"/>
    </xf>
    <xf numFmtId="0" fontId="12" fillId="42" borderId="234" xfId="0" applyFont="1" applyFill="1" applyBorder="1"/>
    <xf numFmtId="0" fontId="30" fillId="42" borderId="234" xfId="0" applyFont="1" applyFill="1" applyBorder="1"/>
    <xf numFmtId="170" fontId="12" fillId="42" borderId="234" xfId="0" applyNumberFormat="1" applyFont="1" applyFill="1" applyBorder="1"/>
    <xf numFmtId="170" fontId="12" fillId="51" borderId="234" xfId="0" applyNumberFormat="1" applyFont="1" applyFill="1" applyBorder="1"/>
    <xf numFmtId="49" fontId="12" fillId="42" borderId="234" xfId="0" applyNumberFormat="1" applyFont="1" applyFill="1" applyBorder="1"/>
    <xf numFmtId="49" fontId="13" fillId="44" borderId="235" xfId="0" applyNumberFormat="1" applyFont="1" applyFill="1" applyBorder="1" applyAlignment="1">
      <alignment horizontal="center" vertical="center" wrapText="1"/>
    </xf>
    <xf numFmtId="1" fontId="12" fillId="15" borderId="30" xfId="0" applyNumberFormat="1" applyFont="1" applyFill="1" applyBorder="1" applyProtection="1">
      <protection locked="0"/>
    </xf>
    <xf numFmtId="1" fontId="12" fillId="15" borderId="22" xfId="0" applyNumberFormat="1" applyFont="1" applyFill="1" applyBorder="1" applyProtection="1">
      <protection locked="0"/>
    </xf>
    <xf numFmtId="0" fontId="18" fillId="39" borderId="2" xfId="0" applyFont="1" applyFill="1" applyBorder="1" applyAlignment="1">
      <alignment horizontal="center" vertical="center"/>
    </xf>
    <xf numFmtId="0" fontId="18" fillId="39" borderId="3" xfId="0" applyFont="1" applyFill="1" applyBorder="1" applyAlignment="1">
      <alignment horizontal="center" vertical="center"/>
    </xf>
    <xf numFmtId="0" fontId="18" fillId="39" borderId="4" xfId="0" applyFont="1" applyFill="1" applyBorder="1" applyAlignment="1">
      <alignment horizontal="center" vertical="center"/>
    </xf>
    <xf numFmtId="49" fontId="12" fillId="28" borderId="30" xfId="0" applyNumberFormat="1" applyFont="1" applyFill="1" applyBorder="1" applyAlignment="1" applyProtection="1">
      <alignment horizontal="center"/>
      <protection locked="0"/>
    </xf>
    <xf numFmtId="49" fontId="12" fillId="28" borderId="31" xfId="0" applyNumberFormat="1" applyFont="1" applyFill="1" applyBorder="1" applyAlignment="1" applyProtection="1">
      <alignment horizontal="center"/>
      <protection locked="0"/>
    </xf>
    <xf numFmtId="49" fontId="12" fillId="28" borderId="32" xfId="0" applyNumberFormat="1" applyFont="1" applyFill="1" applyBorder="1" applyAlignment="1" applyProtection="1">
      <alignment horizontal="center"/>
      <protection locked="0"/>
    </xf>
    <xf numFmtId="0" fontId="12" fillId="15" borderId="5" xfId="0" applyFont="1" applyFill="1" applyBorder="1" applyAlignment="1" applyProtection="1">
      <alignment horizontal="left" vertical="center"/>
      <protection locked="0"/>
    </xf>
    <xf numFmtId="0" fontId="13" fillId="39" borderId="30" xfId="0" applyFont="1" applyFill="1" applyBorder="1" applyAlignment="1">
      <alignment horizontal="center" vertical="center" wrapText="1"/>
    </xf>
    <xf numFmtId="0" fontId="13" fillId="39" borderId="3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49" fontId="12" fillId="15" borderId="23" xfId="2" applyNumberFormat="1" applyFont="1" applyFill="1" applyBorder="1" applyAlignment="1" applyProtection="1">
      <alignment horizontal="center" vertical="center" wrapText="1"/>
      <protection locked="0"/>
    </xf>
    <xf numFmtId="49" fontId="12" fillId="15" borderId="24" xfId="2" applyNumberFormat="1" applyFont="1" applyFill="1" applyBorder="1" applyAlignment="1" applyProtection="1">
      <alignment horizontal="center" vertical="center" wrapText="1"/>
      <protection locked="0"/>
    </xf>
    <xf numFmtId="49" fontId="12" fillId="15" borderId="25" xfId="2" applyNumberFormat="1" applyFont="1" applyFill="1" applyBorder="1" applyAlignment="1" applyProtection="1">
      <alignment horizontal="center" vertical="center" wrapText="1"/>
      <protection locked="0"/>
    </xf>
    <xf numFmtId="0" fontId="43" fillId="2" borderId="24" xfId="0" applyFont="1" applyFill="1" applyBorder="1" applyAlignment="1">
      <alignment horizontal="left" vertical="top" wrapText="1"/>
    </xf>
    <xf numFmtId="0" fontId="13" fillId="39" borderId="2" xfId="0" applyFont="1" applyFill="1" applyBorder="1" applyAlignment="1">
      <alignment horizontal="center" vertical="center"/>
    </xf>
    <xf numFmtId="0" fontId="13" fillId="39" borderId="3" xfId="0" applyFont="1" applyFill="1" applyBorder="1" applyAlignment="1">
      <alignment horizontal="center" vertical="center"/>
    </xf>
    <xf numFmtId="0" fontId="13" fillId="39" borderId="4" xfId="0" applyFont="1" applyFill="1" applyBorder="1" applyAlignment="1">
      <alignment horizontal="center" vertical="center"/>
    </xf>
    <xf numFmtId="0" fontId="13" fillId="39" borderId="32" xfId="0" applyFont="1" applyFill="1" applyBorder="1" applyAlignment="1">
      <alignment horizontal="center" vertical="center" wrapText="1"/>
    </xf>
    <xf numFmtId="9" fontId="12" fillId="4" borderId="30" xfId="2" applyFont="1" applyFill="1" applyBorder="1" applyAlignment="1" applyProtection="1">
      <alignment horizontal="center" vertical="center" wrapText="1"/>
    </xf>
    <xf numFmtId="9" fontId="12" fillId="4" borderId="31" xfId="2" applyFont="1" applyFill="1" applyBorder="1" applyAlignment="1" applyProtection="1">
      <alignment horizontal="center" vertical="center" wrapText="1"/>
    </xf>
    <xf numFmtId="9" fontId="12" fillId="4" borderId="32" xfId="2" applyFont="1" applyFill="1" applyBorder="1" applyAlignment="1" applyProtection="1">
      <alignment horizontal="center" vertical="center" wrapText="1"/>
    </xf>
    <xf numFmtId="0" fontId="41" fillId="39" borderId="2" xfId="0" applyFont="1" applyFill="1" applyBorder="1" applyAlignment="1">
      <alignment horizontal="center" vertical="center"/>
    </xf>
    <xf numFmtId="0" fontId="41" fillId="39" borderId="3" xfId="0" applyFont="1" applyFill="1" applyBorder="1" applyAlignment="1">
      <alignment horizontal="center" vertical="center"/>
    </xf>
    <xf numFmtId="0" fontId="41" fillId="39" borderId="4" xfId="0" applyFont="1" applyFill="1" applyBorder="1" applyAlignment="1">
      <alignment horizontal="center" vertical="center"/>
    </xf>
    <xf numFmtId="49" fontId="12" fillId="15" borderId="5" xfId="2" applyNumberFormat="1" applyFont="1" applyFill="1" applyBorder="1" applyAlignment="1" applyProtection="1">
      <alignment horizontal="center" vertical="center" wrapText="1"/>
      <protection locked="0"/>
    </xf>
    <xf numFmtId="49" fontId="12" fillId="15" borderId="2" xfId="0" applyNumberFormat="1" applyFont="1" applyFill="1" applyBorder="1" applyAlignment="1" applyProtection="1">
      <alignment horizontal="center" vertical="center"/>
      <protection locked="0"/>
    </xf>
    <xf numFmtId="49" fontId="12" fillId="15" borderId="4" xfId="0" applyNumberFormat="1" applyFont="1" applyFill="1" applyBorder="1" applyAlignment="1" applyProtection="1">
      <alignment horizontal="center" vertical="center"/>
      <protection locked="0"/>
    </xf>
    <xf numFmtId="0" fontId="81" fillId="39" borderId="2" xfId="0" applyFont="1" applyFill="1" applyBorder="1" applyAlignment="1">
      <alignment horizontal="center"/>
    </xf>
    <xf numFmtId="0" fontId="81" fillId="39" borderId="3" xfId="0" applyFont="1" applyFill="1" applyBorder="1" applyAlignment="1">
      <alignment horizontal="center"/>
    </xf>
    <xf numFmtId="0" fontId="81" fillId="39" borderId="4" xfId="0" applyFont="1" applyFill="1" applyBorder="1" applyAlignment="1">
      <alignment horizontal="center"/>
    </xf>
    <xf numFmtId="0" fontId="104" fillId="39" borderId="2" xfId="0" applyFont="1" applyFill="1" applyBorder="1" applyAlignment="1">
      <alignment horizontal="center"/>
    </xf>
    <xf numFmtId="0" fontId="104" fillId="39" borderId="3" xfId="0" applyFont="1" applyFill="1" applyBorder="1" applyAlignment="1">
      <alignment horizontal="center"/>
    </xf>
    <xf numFmtId="0" fontId="104" fillId="39" borderId="4" xfId="0" applyFont="1" applyFill="1" applyBorder="1" applyAlignment="1">
      <alignment horizontal="center"/>
    </xf>
    <xf numFmtId="0" fontId="13" fillId="5" borderId="192" xfId="0" applyFont="1" applyFill="1" applyBorder="1" applyAlignment="1">
      <alignment horizontal="center" vertical="center" wrapText="1"/>
    </xf>
    <xf numFmtId="0" fontId="13" fillId="5" borderId="193" xfId="0" applyFont="1" applyFill="1" applyBorder="1" applyAlignment="1">
      <alignment horizontal="center" vertical="center" wrapText="1"/>
    </xf>
    <xf numFmtId="0" fontId="13" fillId="5" borderId="194" xfId="0" applyFont="1" applyFill="1" applyBorder="1" applyAlignment="1">
      <alignment horizontal="center" vertical="center" wrapText="1"/>
    </xf>
    <xf numFmtId="0" fontId="13" fillId="18" borderId="160" xfId="0" applyFont="1" applyFill="1" applyBorder="1" applyAlignment="1">
      <alignment horizontal="center" vertical="center" wrapText="1"/>
    </xf>
    <xf numFmtId="0" fontId="13" fillId="18" borderId="161" xfId="0" applyFont="1" applyFill="1" applyBorder="1" applyAlignment="1">
      <alignment horizontal="center" vertical="center" wrapText="1"/>
    </xf>
    <xf numFmtId="0" fontId="13" fillId="18" borderId="162" xfId="0" applyFont="1" applyFill="1" applyBorder="1" applyAlignment="1">
      <alignment horizontal="center" vertical="center" wrapText="1"/>
    </xf>
    <xf numFmtId="0" fontId="13" fillId="5" borderId="163" xfId="0" applyFont="1" applyFill="1" applyBorder="1" applyAlignment="1">
      <alignment horizontal="center" vertical="center" wrapText="1"/>
    </xf>
    <xf numFmtId="0" fontId="13" fillId="5" borderId="164" xfId="0" applyFont="1" applyFill="1" applyBorder="1" applyAlignment="1">
      <alignment horizontal="center" vertical="center" wrapText="1"/>
    </xf>
    <xf numFmtId="0" fontId="13" fillId="5" borderId="165" xfId="0" applyFont="1" applyFill="1" applyBorder="1" applyAlignment="1">
      <alignment horizontal="center" vertical="center" wrapText="1"/>
    </xf>
    <xf numFmtId="0" fontId="38" fillId="14" borderId="22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 vertical="center" wrapText="1"/>
    </xf>
    <xf numFmtId="0" fontId="13" fillId="3" borderId="47" xfId="0" applyFont="1" applyFill="1" applyBorder="1" applyAlignment="1">
      <alignment horizontal="center" vertical="center"/>
    </xf>
    <xf numFmtId="0" fontId="13" fillId="3" borderId="48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13" fillId="19" borderId="47" xfId="0" applyFont="1" applyFill="1" applyBorder="1" applyAlignment="1">
      <alignment horizontal="center" vertical="center"/>
    </xf>
    <xf numFmtId="0" fontId="13" fillId="19" borderId="48" xfId="0" applyFont="1" applyFill="1" applyBorder="1" applyAlignment="1">
      <alignment horizontal="center" vertical="center"/>
    </xf>
    <xf numFmtId="0" fontId="13" fillId="19" borderId="49" xfId="0" applyFont="1" applyFill="1" applyBorder="1" applyAlignment="1">
      <alignment horizontal="center" vertical="center"/>
    </xf>
    <xf numFmtId="0" fontId="88" fillId="1" borderId="22" xfId="0" applyFont="1" applyFill="1" applyBorder="1" applyAlignment="1">
      <alignment horizontal="center" vertical="center" wrapText="1"/>
    </xf>
    <xf numFmtId="0" fontId="81" fillId="13" borderId="55" xfId="0" applyFont="1" applyFill="1" applyBorder="1" applyAlignment="1">
      <alignment horizontal="left" vertical="center"/>
    </xf>
    <xf numFmtId="0" fontId="81" fillId="13" borderId="56" xfId="0" applyFont="1" applyFill="1" applyBorder="1" applyAlignment="1">
      <alignment horizontal="left" vertical="center"/>
    </xf>
    <xf numFmtId="0" fontId="81" fillId="13" borderId="57" xfId="0" applyFont="1" applyFill="1" applyBorder="1" applyAlignment="1">
      <alignment horizontal="left" vertical="center"/>
    </xf>
    <xf numFmtId="0" fontId="13" fillId="5" borderId="22" xfId="0" applyFont="1" applyFill="1" applyBorder="1" applyAlignment="1">
      <alignment horizontal="center" vertical="center" wrapText="1"/>
    </xf>
    <xf numFmtId="0" fontId="13" fillId="18" borderId="30" xfId="0" applyFont="1" applyFill="1" applyBorder="1" applyAlignment="1">
      <alignment horizontal="center" vertical="center" wrapText="1"/>
    </xf>
    <xf numFmtId="0" fontId="13" fillId="18" borderId="31" xfId="0" applyFont="1" applyFill="1" applyBorder="1" applyAlignment="1">
      <alignment horizontal="center" vertical="center" wrapText="1"/>
    </xf>
    <xf numFmtId="0" fontId="13" fillId="5" borderId="136" xfId="0" applyFont="1" applyFill="1" applyBorder="1" applyAlignment="1">
      <alignment horizontal="center" vertical="center" wrapText="1"/>
    </xf>
    <xf numFmtId="0" fontId="13" fillId="5" borderId="107" xfId="0" applyFont="1" applyFill="1" applyBorder="1" applyAlignment="1">
      <alignment horizontal="center" vertical="center" wrapText="1"/>
    </xf>
    <xf numFmtId="0" fontId="13" fillId="5" borderId="137" xfId="0" applyFont="1" applyFill="1" applyBorder="1" applyAlignment="1">
      <alignment horizontal="center" vertical="center" wrapText="1"/>
    </xf>
    <xf numFmtId="0" fontId="0" fillId="12" borderId="29" xfId="0" applyFill="1" applyBorder="1" applyAlignment="1">
      <alignment horizontal="center" vertical="center" wrapText="1"/>
    </xf>
    <xf numFmtId="0" fontId="0" fillId="12" borderId="61" xfId="0" applyFill="1" applyBorder="1" applyAlignment="1">
      <alignment horizontal="center" vertical="center" wrapText="1"/>
    </xf>
    <xf numFmtId="0" fontId="0" fillId="12" borderId="33" xfId="0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 wrapText="1"/>
    </xf>
    <xf numFmtId="0" fontId="13" fillId="3" borderId="30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18" borderId="22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81" fillId="43" borderId="222" xfId="0" applyFont="1" applyFill="1" applyBorder="1" applyAlignment="1">
      <alignment horizontal="left" vertical="center"/>
    </xf>
    <xf numFmtId="0" fontId="115" fillId="0" borderId="223" xfId="0" applyFont="1" applyBorder="1"/>
    <xf numFmtId="0" fontId="115" fillId="0" borderId="224" xfId="0" applyFont="1" applyBorder="1"/>
    <xf numFmtId="0" fontId="13" fillId="44" borderId="226" xfId="0" applyFont="1" applyFill="1" applyBorder="1" applyAlignment="1">
      <alignment horizontal="center" vertical="center"/>
    </xf>
    <xf numFmtId="0" fontId="115" fillId="0" borderId="227" xfId="0" applyFont="1" applyBorder="1"/>
    <xf numFmtId="0" fontId="13" fillId="45" borderId="228" xfId="0" applyFont="1" applyFill="1" applyBorder="1" applyAlignment="1">
      <alignment horizontal="center" vertical="center"/>
    </xf>
    <xf numFmtId="0" fontId="115" fillId="0" borderId="229" xfId="0" applyFont="1" applyBorder="1"/>
    <xf numFmtId="0" fontId="115" fillId="0" borderId="230" xfId="0" applyFont="1" applyBorder="1"/>
    <xf numFmtId="0" fontId="13" fillId="46" borderId="231" xfId="0" applyFont="1" applyFill="1" applyBorder="1" applyAlignment="1">
      <alignment horizontal="center" vertical="center" wrapText="1"/>
    </xf>
    <xf numFmtId="0" fontId="115" fillId="0" borderId="232" xfId="0" applyFont="1" applyBorder="1"/>
    <xf numFmtId="0" fontId="115" fillId="0" borderId="233" xfId="0" applyFont="1" applyBorder="1"/>
    <xf numFmtId="0" fontId="13" fillId="47" borderId="232" xfId="0" applyFont="1" applyFill="1" applyBorder="1" applyAlignment="1">
      <alignment horizontal="center" vertical="center" wrapText="1"/>
    </xf>
    <xf numFmtId="0" fontId="13" fillId="44" borderId="252" xfId="0" applyFont="1" applyFill="1" applyBorder="1" applyAlignment="1">
      <alignment horizontal="center" vertical="center"/>
    </xf>
    <xf numFmtId="0" fontId="115" fillId="0" borderId="253" xfId="0" applyFont="1" applyBorder="1"/>
    <xf numFmtId="0" fontId="115" fillId="0" borderId="254" xfId="0" applyFont="1" applyBorder="1"/>
    <xf numFmtId="0" fontId="13" fillId="45" borderId="252" xfId="0" applyFont="1" applyFill="1" applyBorder="1" applyAlignment="1">
      <alignment horizontal="center" vertical="center"/>
    </xf>
    <xf numFmtId="3" fontId="13" fillId="3" borderId="6" xfId="1" applyNumberFormat="1" applyFont="1" applyFill="1" applyBorder="1" applyAlignment="1" applyProtection="1">
      <alignment horizontal="center" vertical="center" wrapText="1"/>
    </xf>
    <xf numFmtId="3" fontId="13" fillId="3" borderId="20" xfId="1" applyNumberFormat="1" applyFont="1" applyFill="1" applyBorder="1" applyAlignment="1" applyProtection="1">
      <alignment horizontal="center" vertical="center" wrapText="1"/>
    </xf>
    <xf numFmtId="3" fontId="13" fillId="3" borderId="7" xfId="1" applyNumberFormat="1" applyFont="1" applyFill="1" applyBorder="1" applyAlignment="1" applyProtection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56" fillId="21" borderId="70" xfId="0" applyFont="1" applyFill="1" applyBorder="1" applyAlignment="1">
      <alignment horizontal="center" vertical="center" wrapText="1"/>
    </xf>
    <xf numFmtId="0" fontId="56" fillId="21" borderId="71" xfId="0" applyFont="1" applyFill="1" applyBorder="1" applyAlignment="1">
      <alignment horizontal="center" vertical="center" wrapText="1"/>
    </xf>
    <xf numFmtId="0" fontId="56" fillId="21" borderId="72" xfId="0" applyFont="1" applyFill="1" applyBorder="1" applyAlignment="1">
      <alignment horizontal="center" vertical="center" wrapText="1"/>
    </xf>
    <xf numFmtId="0" fontId="57" fillId="0" borderId="55" xfId="0" applyFont="1" applyBorder="1" applyAlignment="1">
      <alignment horizontal="left" vertical="center" wrapText="1"/>
    </xf>
    <xf numFmtId="0" fontId="57" fillId="0" borderId="56" xfId="0" applyFont="1" applyBorder="1" applyAlignment="1">
      <alignment horizontal="left" vertical="center" wrapText="1"/>
    </xf>
    <xf numFmtId="0" fontId="57" fillId="0" borderId="57" xfId="0" applyFont="1" applyBorder="1" applyAlignment="1">
      <alignment horizontal="left" vertical="center" wrapText="1"/>
    </xf>
    <xf numFmtId="0" fontId="56" fillId="21" borderId="75" xfId="0" applyFont="1" applyFill="1" applyBorder="1" applyAlignment="1">
      <alignment horizontal="center" vertical="center" wrapText="1"/>
    </xf>
    <xf numFmtId="0" fontId="56" fillId="21" borderId="76" xfId="0" applyFont="1" applyFill="1" applyBorder="1" applyAlignment="1">
      <alignment horizontal="center" vertical="center" wrapText="1"/>
    </xf>
    <xf numFmtId="0" fontId="56" fillId="21" borderId="79" xfId="0" applyFont="1" applyFill="1" applyBorder="1" applyAlignment="1">
      <alignment horizontal="center" vertical="center" wrapText="1"/>
    </xf>
    <xf numFmtId="3" fontId="13" fillId="3" borderId="13" xfId="1" applyNumberFormat="1" applyFont="1" applyFill="1" applyBorder="1" applyAlignment="1" applyProtection="1">
      <alignment horizontal="center" vertical="center" wrapText="1"/>
    </xf>
    <xf numFmtId="3" fontId="13" fillId="3" borderId="90" xfId="1" applyNumberFormat="1" applyFont="1" applyFill="1" applyBorder="1" applyAlignment="1" applyProtection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13" fillId="26" borderId="2" xfId="0" applyFont="1" applyFill="1" applyBorder="1" applyAlignment="1">
      <alignment horizontal="center" vertical="center" wrapText="1"/>
    </xf>
    <xf numFmtId="0" fontId="13" fillId="26" borderId="3" xfId="0" applyFont="1" applyFill="1" applyBorder="1" applyAlignment="1">
      <alignment horizontal="center" vertical="center"/>
    </xf>
    <xf numFmtId="0" fontId="13" fillId="26" borderId="4" xfId="0" applyFont="1" applyFill="1" applyBorder="1" applyAlignment="1">
      <alignment horizontal="center" vertical="center"/>
    </xf>
    <xf numFmtId="3" fontId="13" fillId="3" borderId="12" xfId="1" applyNumberFormat="1" applyFont="1" applyFill="1" applyBorder="1" applyAlignment="1" applyProtection="1">
      <alignment horizontal="center" vertical="center" wrapText="1"/>
    </xf>
    <xf numFmtId="3" fontId="13" fillId="3" borderId="15" xfId="1" applyNumberFormat="1" applyFont="1" applyFill="1" applyBorder="1" applyAlignment="1" applyProtection="1">
      <alignment horizontal="center" vertical="center" wrapText="1"/>
    </xf>
    <xf numFmtId="3" fontId="13" fillId="3" borderId="8" xfId="1" applyNumberFormat="1" applyFont="1" applyFill="1" applyBorder="1" applyAlignment="1" applyProtection="1">
      <alignment horizontal="center" vertical="center" wrapText="1"/>
    </xf>
    <xf numFmtId="0" fontId="52" fillId="39" borderId="70" xfId="0" applyFont="1" applyFill="1" applyBorder="1" applyAlignment="1">
      <alignment horizontal="center" vertical="center"/>
    </xf>
    <xf numFmtId="0" fontId="52" fillId="39" borderId="82" xfId="0" applyFont="1" applyFill="1" applyBorder="1" applyAlignment="1">
      <alignment horizontal="center" vertical="center"/>
    </xf>
    <xf numFmtId="0" fontId="52" fillId="39" borderId="44" xfId="0" applyFont="1" applyFill="1" applyBorder="1" applyAlignment="1">
      <alignment horizontal="center" vertical="center" wrapText="1"/>
    </xf>
    <xf numFmtId="0" fontId="52" fillId="39" borderId="58" xfId="0" applyFont="1" applyFill="1" applyBorder="1" applyAlignment="1">
      <alignment horizontal="center" vertical="center"/>
    </xf>
    <xf numFmtId="0" fontId="52" fillId="39" borderId="59" xfId="0" applyFont="1" applyFill="1" applyBorder="1" applyAlignment="1">
      <alignment horizontal="center" vertical="center"/>
    </xf>
    <xf numFmtId="0" fontId="52" fillId="39" borderId="58" xfId="0" applyFont="1" applyFill="1" applyBorder="1" applyAlignment="1">
      <alignment horizontal="center" vertical="center" wrapText="1"/>
    </xf>
    <xf numFmtId="0" fontId="52" fillId="39" borderId="59" xfId="0" applyFont="1" applyFill="1" applyBorder="1" applyAlignment="1">
      <alignment horizontal="center" vertical="center" wrapText="1"/>
    </xf>
    <xf numFmtId="0" fontId="13" fillId="39" borderId="5" xfId="0" applyFont="1" applyFill="1" applyBorder="1" applyAlignment="1">
      <alignment horizontal="center"/>
    </xf>
    <xf numFmtId="0" fontId="13" fillId="19" borderId="44" xfId="0" applyFont="1" applyFill="1" applyBorder="1" applyAlignment="1">
      <alignment horizontal="center" vertical="center"/>
    </xf>
    <xf numFmtId="0" fontId="13" fillId="19" borderId="58" xfId="0" applyFont="1" applyFill="1" applyBorder="1" applyAlignment="1">
      <alignment horizontal="center" vertical="center"/>
    </xf>
    <xf numFmtId="0" fontId="13" fillId="19" borderId="59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3" fillId="3" borderId="58" xfId="0" applyFont="1" applyFill="1" applyBorder="1" applyAlignment="1">
      <alignment horizontal="center" vertical="center"/>
    </xf>
    <xf numFmtId="0" fontId="13" fillId="3" borderId="59" xfId="0" applyFont="1" applyFill="1" applyBorder="1" applyAlignment="1">
      <alignment horizontal="center" vertical="center"/>
    </xf>
    <xf numFmtId="0" fontId="41" fillId="13" borderId="5" xfId="0" applyFont="1" applyFill="1" applyBorder="1" applyAlignment="1">
      <alignment horizontal="center"/>
    </xf>
    <xf numFmtId="0" fontId="41" fillId="13" borderId="55" xfId="0" applyFont="1" applyFill="1" applyBorder="1" applyAlignment="1">
      <alignment horizontal="center"/>
    </xf>
    <xf numFmtId="0" fontId="41" fillId="13" borderId="56" xfId="0" applyFont="1" applyFill="1" applyBorder="1" applyAlignment="1">
      <alignment horizontal="center"/>
    </xf>
    <xf numFmtId="0" fontId="41" fillId="13" borderId="57" xfId="0" applyFont="1" applyFill="1" applyBorder="1" applyAlignment="1">
      <alignment horizontal="center"/>
    </xf>
    <xf numFmtId="0" fontId="26" fillId="4" borderId="101" xfId="0" applyFont="1" applyFill="1" applyBorder="1" applyAlignment="1">
      <alignment horizontal="left" vertical="center"/>
    </xf>
    <xf numFmtId="0" fontId="26" fillId="4" borderId="27" xfId="0" applyFont="1" applyFill="1" applyBorder="1" applyAlignment="1">
      <alignment horizontal="left" vertical="center"/>
    </xf>
    <xf numFmtId="0" fontId="26" fillId="38" borderId="205" xfId="0" applyFont="1" applyFill="1" applyBorder="1" applyAlignment="1">
      <alignment horizontal="center" vertical="center"/>
    </xf>
    <xf numFmtId="0" fontId="26" fillId="38" borderId="28" xfId="0" applyFont="1" applyFill="1" applyBorder="1" applyAlignment="1">
      <alignment horizontal="center" vertical="center"/>
    </xf>
    <xf numFmtId="0" fontId="26" fillId="37" borderId="101" xfId="0" applyFont="1" applyFill="1" applyBorder="1" applyAlignment="1">
      <alignment horizontal="center" vertical="center"/>
    </xf>
    <xf numFmtId="0" fontId="26" fillId="37" borderId="206" xfId="0" applyFont="1" applyFill="1" applyBorder="1" applyAlignment="1">
      <alignment horizontal="center" vertical="center"/>
    </xf>
    <xf numFmtId="0" fontId="56" fillId="35" borderId="124" xfId="0" applyFont="1" applyFill="1" applyBorder="1" applyAlignment="1">
      <alignment horizontal="center" vertical="center" textRotation="90"/>
    </xf>
    <xf numFmtId="0" fontId="56" fillId="35" borderId="123" xfId="0" applyFont="1" applyFill="1" applyBorder="1" applyAlignment="1">
      <alignment horizontal="center" vertical="center" textRotation="90"/>
    </xf>
    <xf numFmtId="168" fontId="26" fillId="26" borderId="207" xfId="6" applyNumberFormat="1" applyFont="1" applyFill="1" applyBorder="1" applyAlignment="1">
      <alignment horizontal="center" vertical="center"/>
    </xf>
    <xf numFmtId="168" fontId="26" fillId="26" borderId="122" xfId="6" applyNumberFormat="1" applyFont="1" applyFill="1" applyBorder="1" applyAlignment="1">
      <alignment horizontal="center" vertical="center"/>
    </xf>
    <xf numFmtId="0" fontId="26" fillId="37" borderId="120" xfId="6" applyFont="1" applyFill="1" applyBorder="1" applyAlignment="1">
      <alignment horizontal="center" vertical="center"/>
    </xf>
    <xf numFmtId="0" fontId="26" fillId="37" borderId="134" xfId="6" applyFont="1" applyFill="1" applyBorder="1" applyAlignment="1">
      <alignment horizontal="center" vertical="center"/>
    </xf>
    <xf numFmtId="168" fontId="26" fillId="26" borderId="121" xfId="6" applyNumberFormat="1" applyFont="1" applyFill="1" applyBorder="1" applyAlignment="1">
      <alignment horizontal="center" vertical="center"/>
    </xf>
    <xf numFmtId="168" fontId="26" fillId="26" borderId="208" xfId="6" applyNumberFormat="1" applyFont="1" applyFill="1" applyBorder="1" applyAlignment="1">
      <alignment horizontal="center" vertical="center"/>
    </xf>
    <xf numFmtId="0" fontId="56" fillId="34" borderId="38" xfId="0" applyFont="1" applyFill="1" applyBorder="1" applyAlignment="1">
      <alignment horizontal="center" vertical="center"/>
    </xf>
    <xf numFmtId="0" fontId="56" fillId="34" borderId="17" xfId="0" applyFont="1" applyFill="1" applyBorder="1" applyAlignment="1">
      <alignment horizontal="center" vertical="center"/>
    </xf>
    <xf numFmtId="0" fontId="56" fillId="34" borderId="37" xfId="0" applyFont="1" applyFill="1" applyBorder="1" applyAlignment="1">
      <alignment horizontal="center" vertical="center"/>
    </xf>
    <xf numFmtId="0" fontId="26" fillId="29" borderId="124" xfId="0" applyFont="1" applyFill="1" applyBorder="1" applyAlignment="1">
      <alignment horizontal="center" vertical="center" textRotation="90"/>
    </xf>
    <xf numFmtId="0" fontId="26" fillId="30" borderId="211" xfId="0" applyFont="1" applyFill="1" applyBorder="1" applyAlignment="1">
      <alignment horizontal="left" vertical="center" wrapText="1"/>
    </xf>
    <xf numFmtId="0" fontId="26" fillId="30" borderId="212" xfId="0" applyFont="1" applyFill="1" applyBorder="1" applyAlignment="1">
      <alignment horizontal="left" vertical="center" wrapText="1"/>
    </xf>
    <xf numFmtId="0" fontId="26" fillId="30" borderId="213" xfId="0" applyFont="1" applyFill="1" applyBorder="1" applyAlignment="1">
      <alignment horizontal="left" vertical="center" wrapText="1"/>
    </xf>
    <xf numFmtId="0" fontId="26" fillId="4" borderId="118" xfId="6" applyFont="1" applyFill="1" applyBorder="1" applyAlignment="1">
      <alignment horizontal="center" vertical="center" wrapText="1"/>
    </xf>
    <xf numFmtId="0" fontId="26" fillId="4" borderId="133" xfId="6" applyFont="1" applyFill="1" applyBorder="1" applyAlignment="1">
      <alignment horizontal="center" vertical="center" wrapText="1"/>
    </xf>
    <xf numFmtId="0" fontId="26" fillId="4" borderId="119" xfId="6" applyFont="1" applyFill="1" applyBorder="1" applyAlignment="1">
      <alignment horizontal="center" vertical="center" wrapText="1"/>
    </xf>
    <xf numFmtId="0" fontId="26" fillId="4" borderId="209" xfId="6" applyFont="1" applyFill="1" applyBorder="1" applyAlignment="1">
      <alignment horizontal="center" vertical="center"/>
    </xf>
    <xf numFmtId="0" fontId="26" fillId="4" borderId="61" xfId="6" applyFont="1" applyFill="1" applyBorder="1" applyAlignment="1">
      <alignment horizontal="center" vertical="center"/>
    </xf>
    <xf numFmtId="0" fontId="26" fillId="4" borderId="33" xfId="6" applyFont="1" applyFill="1" applyBorder="1" applyAlignment="1">
      <alignment horizontal="center" vertical="center"/>
    </xf>
    <xf numFmtId="0" fontId="26" fillId="4" borderId="132" xfId="6" applyFont="1" applyFill="1" applyBorder="1" applyAlignment="1">
      <alignment horizontal="center" vertical="center" wrapText="1"/>
    </xf>
    <xf numFmtId="0" fontId="26" fillId="4" borderId="125" xfId="6" applyFont="1" applyFill="1" applyBorder="1" applyAlignment="1">
      <alignment horizontal="center" vertical="center" wrapText="1"/>
    </xf>
    <xf numFmtId="0" fontId="26" fillId="26" borderId="130" xfId="0" applyFont="1" applyFill="1" applyBorder="1" applyAlignment="1">
      <alignment horizontal="center" vertical="center" wrapText="1"/>
    </xf>
    <xf numFmtId="0" fontId="26" fillId="26" borderId="126" xfId="0" applyFont="1" applyFill="1" applyBorder="1" applyAlignment="1">
      <alignment horizontal="center" vertical="center" wrapText="1"/>
    </xf>
    <xf numFmtId="0" fontId="26" fillId="15" borderId="118" xfId="6" applyFont="1" applyFill="1" applyBorder="1" applyAlignment="1">
      <alignment horizontal="center" vertical="center"/>
    </xf>
    <xf numFmtId="0" fontId="26" fillId="15" borderId="119" xfId="6" applyFont="1" applyFill="1" applyBorder="1" applyAlignment="1">
      <alignment horizontal="center" vertical="center"/>
    </xf>
    <xf numFmtId="0" fontId="26" fillId="37" borderId="130" xfId="6" applyFont="1" applyFill="1" applyBorder="1" applyAlignment="1">
      <alignment horizontal="center" vertical="center"/>
    </xf>
    <xf numFmtId="0" fontId="26" fillId="37" borderId="124" xfId="6" applyFont="1" applyFill="1" applyBorder="1" applyAlignment="1">
      <alignment horizontal="center" vertical="center"/>
    </xf>
    <xf numFmtId="168" fontId="26" fillId="26" borderId="132" xfId="6" applyNumberFormat="1" applyFont="1" applyFill="1" applyBorder="1" applyAlignment="1">
      <alignment horizontal="center" vertical="center"/>
    </xf>
    <xf numFmtId="168" fontId="26" fillId="26" borderId="125" xfId="6" applyNumberFormat="1" applyFont="1" applyFill="1" applyBorder="1" applyAlignment="1">
      <alignment horizontal="center" vertical="center"/>
    </xf>
    <xf numFmtId="0" fontId="26" fillId="12" borderId="124" xfId="6" applyFont="1" applyFill="1" applyBorder="1" applyAlignment="1">
      <alignment horizontal="center" vertical="center"/>
    </xf>
    <xf numFmtId="0" fontId="26" fillId="12" borderId="126" xfId="6" applyFont="1" applyFill="1" applyBorder="1" applyAlignment="1">
      <alignment horizontal="center" vertical="center"/>
    </xf>
    <xf numFmtId="168" fontId="26" fillId="26" borderId="128" xfId="6" applyNumberFormat="1" applyFont="1" applyFill="1" applyBorder="1" applyAlignment="1">
      <alignment horizontal="center" vertical="center"/>
    </xf>
    <xf numFmtId="0" fontId="51" fillId="26" borderId="34" xfId="0" applyFont="1" applyFill="1" applyBorder="1" applyAlignment="1">
      <alignment horizontal="center" vertical="center" wrapText="1"/>
    </xf>
    <xf numFmtId="0" fontId="51" fillId="26" borderId="215" xfId="0" applyFont="1" applyFill="1" applyBorder="1" applyAlignment="1">
      <alignment horizontal="center" vertical="center" wrapText="1"/>
    </xf>
    <xf numFmtId="0" fontId="51" fillId="26" borderId="214" xfId="0" applyFont="1" applyFill="1" applyBorder="1" applyAlignment="1">
      <alignment horizontal="center" vertical="center" wrapText="1"/>
    </xf>
    <xf numFmtId="0" fontId="51" fillId="26" borderId="216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3" fillId="13" borderId="5" xfId="0" applyFont="1" applyFill="1" applyBorder="1" applyAlignment="1">
      <alignment horizontal="center"/>
    </xf>
    <xf numFmtId="0" fontId="53" fillId="28" borderId="34" xfId="0" applyFont="1" applyFill="1" applyBorder="1" applyAlignment="1">
      <alignment horizontal="center" vertical="center"/>
    </xf>
    <xf numFmtId="0" fontId="53" fillId="28" borderId="218" xfId="0" applyFont="1" applyFill="1" applyBorder="1" applyAlignment="1">
      <alignment horizontal="center" vertical="center"/>
    </xf>
    <xf numFmtId="0" fontId="53" fillId="28" borderId="219" xfId="0" applyFont="1" applyFill="1" applyBorder="1" applyAlignment="1">
      <alignment horizontal="center" vertical="center"/>
    </xf>
    <xf numFmtId="0" fontId="53" fillId="28" borderId="16" xfId="0" applyFont="1" applyFill="1" applyBorder="1" applyAlignment="1">
      <alignment horizontal="center" vertical="center"/>
    </xf>
    <xf numFmtId="0" fontId="53" fillId="28" borderId="0" xfId="0" applyFont="1" applyFill="1" applyAlignment="1">
      <alignment horizontal="center" vertical="center"/>
    </xf>
    <xf numFmtId="0" fontId="53" fillId="28" borderId="35" xfId="0" applyFont="1" applyFill="1" applyBorder="1" applyAlignment="1">
      <alignment horizontal="center" vertical="center"/>
    </xf>
    <xf numFmtId="0" fontId="53" fillId="28" borderId="214" xfId="0" applyFont="1" applyFill="1" applyBorder="1" applyAlignment="1">
      <alignment horizontal="center" vertical="center"/>
    </xf>
    <xf numFmtId="0" fontId="53" fillId="28" borderId="36" xfId="0" applyFont="1" applyFill="1" applyBorder="1" applyAlignment="1">
      <alignment horizontal="center" vertical="center"/>
    </xf>
    <xf numFmtId="0" fontId="53" fillId="28" borderId="135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8">
    <cellStyle name="Migliaia" xfId="1" builtinId="3"/>
    <cellStyle name="Migliaia 2" xfId="4" xr:uid="{13399C84-2685-4046-AB07-411237C7A288}"/>
    <cellStyle name="Normale" xfId="0" builtinId="0"/>
    <cellStyle name="Normale 17 2" xfId="3" xr:uid="{D20486D3-F681-4EB5-9BDE-8368216EBB8E}"/>
    <cellStyle name="Normale 2" xfId="5" xr:uid="{1964B460-C792-47D1-AA8C-067FFBB451A0}"/>
    <cellStyle name="Normale 2 2" xfId="6" xr:uid="{4B131BA3-2E0D-4A62-BC8E-D0B530AFB4DF}"/>
    <cellStyle name="Percentuale" xfId="2" builtinId="5"/>
    <cellStyle name="Valuta" xfId="7" builtinId="4"/>
  </cellStyles>
  <dxfs count="35">
    <dxf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gray125"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bgColor theme="0"/>
        </patternFill>
      </fill>
    </dxf>
    <dxf>
      <fill>
        <patternFill patternType="lightGray"/>
      </fill>
    </dxf>
    <dxf>
      <fill>
        <patternFill patternType="lightGray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entury Gothic"/>
        <family val="2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Century Gothic"/>
        <family val="2"/>
        <scheme val="none"/>
      </font>
      <fill>
        <patternFill patternType="solid">
          <fgColor rgb="FF000000"/>
          <bgColor rgb="FFFFFFFF"/>
        </patternFill>
      </fill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entury Gothic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darkDown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darkDown"/>
      </fill>
    </dxf>
    <dxf>
      <fill>
        <patternFill patternType="gray125"/>
      </fill>
    </dxf>
    <dxf>
      <fill>
        <patternFill patternType="gray125"/>
      </fill>
    </dxf>
  </dxfs>
  <tableStyles count="0" defaultTableStyle="TableStyleMedium2" defaultPivotStyle="PivotStyleLight16"/>
  <colors>
    <mruColors>
      <color rgb="FFDFB400"/>
      <color rgb="FF148081"/>
      <color rgb="FF008081"/>
      <color rgb="FFCCCCFF"/>
      <color rgb="FFCCFFFF"/>
      <color rgb="FFF2F2F2"/>
      <color rgb="FFCCFFCC"/>
      <color rgb="FFFFCE33"/>
      <color rgb="FFCC3300"/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eetMetadata" Target="metadata.xml"/><Relationship Id="rId30" Type="http://schemas.openxmlformats.org/officeDocument/2006/relationships/customXml" Target="../customXml/item2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14</xdr:row>
      <xdr:rowOff>0</xdr:rowOff>
    </xdr:from>
    <xdr:to>
      <xdr:col>20</xdr:col>
      <xdr:colOff>304800</xdr:colOff>
      <xdr:row>15</xdr:row>
      <xdr:rowOff>123826</xdr:rowOff>
    </xdr:to>
    <xdr:sp macro="" textlink="">
      <xdr:nvSpPr>
        <xdr:cNvPr id="45061" name="AutoShape 5">
          <a:extLst>
            <a:ext uri="{FF2B5EF4-FFF2-40B4-BE49-F238E27FC236}">
              <a16:creationId xmlns:a16="http://schemas.microsoft.com/office/drawing/2014/main" id="{5AF87C58-710A-565B-18D2-7E62406E380E}"/>
            </a:ext>
          </a:extLst>
        </xdr:cNvPr>
        <xdr:cNvSpPr>
          <a:spLocks noChangeAspect="1" noChangeArrowheads="1"/>
        </xdr:cNvSpPr>
      </xdr:nvSpPr>
      <xdr:spPr bwMode="auto">
        <a:xfrm>
          <a:off x="25634950" y="466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152400</xdr:rowOff>
    </xdr:from>
    <xdr:to>
      <xdr:col>0</xdr:col>
      <xdr:colOff>228600</xdr:colOff>
      <xdr:row>0</xdr:row>
      <xdr:rowOff>276225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1F5270FA-0863-491E-A67E-C96C4762E4E5}"/>
            </a:ext>
          </a:extLst>
        </xdr:cNvPr>
        <xdr:cNvSpPr/>
      </xdr:nvSpPr>
      <xdr:spPr>
        <a:xfrm>
          <a:off x="104775" y="152400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220869</xdr:colOff>
      <xdr:row>32</xdr:row>
      <xdr:rowOff>27608</xdr:rowOff>
    </xdr:from>
    <xdr:to>
      <xdr:col>10</xdr:col>
      <xdr:colOff>468520</xdr:colOff>
      <xdr:row>32</xdr:row>
      <xdr:rowOff>221066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18F2355F-6C4B-4CCB-9949-59DE41E99E79}"/>
            </a:ext>
          </a:extLst>
        </xdr:cNvPr>
        <xdr:cNvSpPr/>
      </xdr:nvSpPr>
      <xdr:spPr>
        <a:xfrm rot="10800000">
          <a:off x="16241919" y="10524158"/>
          <a:ext cx="247651" cy="193458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220870</xdr:colOff>
      <xdr:row>33</xdr:row>
      <xdr:rowOff>41413</xdr:rowOff>
    </xdr:from>
    <xdr:to>
      <xdr:col>10</xdr:col>
      <xdr:colOff>468521</xdr:colOff>
      <xdr:row>33</xdr:row>
      <xdr:rowOff>234871</xdr:rowOff>
    </xdr:to>
    <xdr:sp macro="" textlink="">
      <xdr:nvSpPr>
        <xdr:cNvPr id="3" name="Freccia a destra 2">
          <a:extLst>
            <a:ext uri="{FF2B5EF4-FFF2-40B4-BE49-F238E27FC236}">
              <a16:creationId xmlns:a16="http://schemas.microsoft.com/office/drawing/2014/main" id="{37C28130-E53E-4480-9F22-D4D928E3BDFF}"/>
            </a:ext>
          </a:extLst>
        </xdr:cNvPr>
        <xdr:cNvSpPr/>
      </xdr:nvSpPr>
      <xdr:spPr>
        <a:xfrm rot="10800000">
          <a:off x="16241920" y="10861813"/>
          <a:ext cx="247651" cy="193458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220519</xdr:colOff>
      <xdr:row>26</xdr:row>
      <xdr:rowOff>136744</xdr:rowOff>
    </xdr:from>
    <xdr:to>
      <xdr:col>10</xdr:col>
      <xdr:colOff>468170</xdr:colOff>
      <xdr:row>27</xdr:row>
      <xdr:rowOff>4958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8D4BA9B4-2C25-4235-917F-5E59C0A85553}"/>
            </a:ext>
          </a:extLst>
        </xdr:cNvPr>
        <xdr:cNvSpPr/>
      </xdr:nvSpPr>
      <xdr:spPr>
        <a:xfrm rot="10800000">
          <a:off x="16241569" y="8690194"/>
          <a:ext cx="247651" cy="192064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262283</xdr:colOff>
      <xdr:row>15</xdr:row>
      <xdr:rowOff>27609</xdr:rowOff>
    </xdr:from>
    <xdr:to>
      <xdr:col>10</xdr:col>
      <xdr:colOff>509934</xdr:colOff>
      <xdr:row>15</xdr:row>
      <xdr:rowOff>221067</xdr:rowOff>
    </xdr:to>
    <xdr:sp macro="" textlink="">
      <xdr:nvSpPr>
        <xdr:cNvPr id="5" name="Freccia a destra 4">
          <a:extLst>
            <a:ext uri="{FF2B5EF4-FFF2-40B4-BE49-F238E27FC236}">
              <a16:creationId xmlns:a16="http://schemas.microsoft.com/office/drawing/2014/main" id="{9681355E-8238-43C9-A8DB-D446DEE96D76}"/>
            </a:ext>
          </a:extLst>
        </xdr:cNvPr>
        <xdr:cNvSpPr/>
      </xdr:nvSpPr>
      <xdr:spPr>
        <a:xfrm rot="10800000">
          <a:off x="16283333" y="5018709"/>
          <a:ext cx="247651" cy="193458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249031</xdr:colOff>
      <xdr:row>16</xdr:row>
      <xdr:rowOff>28161</xdr:rowOff>
    </xdr:from>
    <xdr:to>
      <xdr:col>10</xdr:col>
      <xdr:colOff>496682</xdr:colOff>
      <xdr:row>16</xdr:row>
      <xdr:rowOff>221619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337DC1D4-F37B-4AE9-9BA9-75FE0A854EF5}"/>
            </a:ext>
          </a:extLst>
        </xdr:cNvPr>
        <xdr:cNvSpPr/>
      </xdr:nvSpPr>
      <xdr:spPr>
        <a:xfrm rot="10800000">
          <a:off x="16270081" y="5343111"/>
          <a:ext cx="247651" cy="193458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182081</xdr:colOff>
      <xdr:row>9</xdr:row>
      <xdr:rowOff>88755</xdr:rowOff>
    </xdr:from>
    <xdr:to>
      <xdr:col>10</xdr:col>
      <xdr:colOff>429732</xdr:colOff>
      <xdr:row>9</xdr:row>
      <xdr:rowOff>282213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CF3A7750-B1C1-487B-9EFB-BE8A9D8A4D7F}"/>
            </a:ext>
          </a:extLst>
        </xdr:cNvPr>
        <xdr:cNvSpPr/>
      </xdr:nvSpPr>
      <xdr:spPr>
        <a:xfrm rot="10800000">
          <a:off x="16203131" y="3136755"/>
          <a:ext cx="247651" cy="193458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226483</xdr:colOff>
      <xdr:row>0</xdr:row>
      <xdr:rowOff>133585</xdr:rowOff>
    </xdr:from>
    <xdr:to>
      <xdr:col>0</xdr:col>
      <xdr:colOff>350308</xdr:colOff>
      <xdr:row>0</xdr:row>
      <xdr:rowOff>257410</xdr:rowOff>
    </xdr:to>
    <xdr:sp macro="" textlink="">
      <xdr:nvSpPr>
        <xdr:cNvPr id="8" name="Connettore 7">
          <a:extLst>
            <a:ext uri="{FF2B5EF4-FFF2-40B4-BE49-F238E27FC236}">
              <a16:creationId xmlns:a16="http://schemas.microsoft.com/office/drawing/2014/main" id="{5D065A0C-B2CF-4840-869D-81C099D3C738}"/>
            </a:ext>
          </a:extLst>
        </xdr:cNvPr>
        <xdr:cNvSpPr/>
      </xdr:nvSpPr>
      <xdr:spPr>
        <a:xfrm>
          <a:off x="226483" y="133585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197555</xdr:colOff>
      <xdr:row>2</xdr:row>
      <xdr:rowOff>37628</xdr:rowOff>
    </xdr:from>
    <xdr:to>
      <xdr:col>0</xdr:col>
      <xdr:colOff>321380</xdr:colOff>
      <xdr:row>2</xdr:row>
      <xdr:rowOff>161453</xdr:rowOff>
    </xdr:to>
    <xdr:sp macro="" textlink="">
      <xdr:nvSpPr>
        <xdr:cNvPr id="9" name="Connettore 8">
          <a:extLst>
            <a:ext uri="{FF2B5EF4-FFF2-40B4-BE49-F238E27FC236}">
              <a16:creationId xmlns:a16="http://schemas.microsoft.com/office/drawing/2014/main" id="{4D7EED36-4CE0-4100-96CE-C098741ECCBA}"/>
            </a:ext>
          </a:extLst>
        </xdr:cNvPr>
        <xdr:cNvSpPr/>
      </xdr:nvSpPr>
      <xdr:spPr>
        <a:xfrm>
          <a:off x="197555" y="818678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14</xdr:col>
      <xdr:colOff>361500</xdr:colOff>
      <xdr:row>79</xdr:row>
      <xdr:rowOff>176137</xdr:rowOff>
    </xdr:from>
    <xdr:to>
      <xdr:col>14</xdr:col>
      <xdr:colOff>628594</xdr:colOff>
      <xdr:row>79</xdr:row>
      <xdr:rowOff>341342</xdr:rowOff>
    </xdr:to>
    <xdr:sp macro="" textlink="">
      <xdr:nvSpPr>
        <xdr:cNvPr id="10" name="Freccia a destra 9">
          <a:extLst>
            <a:ext uri="{FF2B5EF4-FFF2-40B4-BE49-F238E27FC236}">
              <a16:creationId xmlns:a16="http://schemas.microsoft.com/office/drawing/2014/main" id="{74564B94-D37C-44A6-AA0A-5DE4126E871F}"/>
            </a:ext>
          </a:extLst>
        </xdr:cNvPr>
        <xdr:cNvSpPr/>
      </xdr:nvSpPr>
      <xdr:spPr>
        <a:xfrm rot="10800000">
          <a:off x="21945150" y="26736600"/>
          <a:ext cx="267094" cy="165205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194597</xdr:colOff>
      <xdr:row>74</xdr:row>
      <xdr:rowOff>102420</xdr:rowOff>
    </xdr:from>
    <xdr:to>
      <xdr:col>0</xdr:col>
      <xdr:colOff>318422</xdr:colOff>
      <xdr:row>74</xdr:row>
      <xdr:rowOff>226245</xdr:rowOff>
    </xdr:to>
    <xdr:sp macro="" textlink="">
      <xdr:nvSpPr>
        <xdr:cNvPr id="11" name="Connettore 10">
          <a:extLst>
            <a:ext uri="{FF2B5EF4-FFF2-40B4-BE49-F238E27FC236}">
              <a16:creationId xmlns:a16="http://schemas.microsoft.com/office/drawing/2014/main" id="{621EF1CF-8B9C-48C9-81DA-0724194E4D29}"/>
            </a:ext>
          </a:extLst>
        </xdr:cNvPr>
        <xdr:cNvSpPr/>
      </xdr:nvSpPr>
      <xdr:spPr>
        <a:xfrm>
          <a:off x="194597" y="24576908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14</xdr:col>
      <xdr:colOff>355804</xdr:colOff>
      <xdr:row>78</xdr:row>
      <xdr:rowOff>178476</xdr:rowOff>
    </xdr:from>
    <xdr:to>
      <xdr:col>14</xdr:col>
      <xdr:colOff>603455</xdr:colOff>
      <xdr:row>78</xdr:row>
      <xdr:rowOff>340985</xdr:rowOff>
    </xdr:to>
    <xdr:sp macro="" textlink="">
      <xdr:nvSpPr>
        <xdr:cNvPr id="12" name="Freccia a destra 11">
          <a:extLst>
            <a:ext uri="{FF2B5EF4-FFF2-40B4-BE49-F238E27FC236}">
              <a16:creationId xmlns:a16="http://schemas.microsoft.com/office/drawing/2014/main" id="{18012545-960C-4E1C-BA1F-28591A989C0D}"/>
            </a:ext>
          </a:extLst>
        </xdr:cNvPr>
        <xdr:cNvSpPr/>
      </xdr:nvSpPr>
      <xdr:spPr>
        <a:xfrm rot="10800000">
          <a:off x="21939454" y="26243639"/>
          <a:ext cx="247651" cy="162509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204254</xdr:colOff>
      <xdr:row>8</xdr:row>
      <xdr:rowOff>61169</xdr:rowOff>
    </xdr:from>
    <xdr:to>
      <xdr:col>10</xdr:col>
      <xdr:colOff>451905</xdr:colOff>
      <xdr:row>8</xdr:row>
      <xdr:rowOff>254627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3823B51A-B68D-4994-BECC-8C2599511C27}"/>
            </a:ext>
          </a:extLst>
        </xdr:cNvPr>
        <xdr:cNvSpPr/>
      </xdr:nvSpPr>
      <xdr:spPr>
        <a:xfrm rot="10800000">
          <a:off x="16225304" y="2785319"/>
          <a:ext cx="247651" cy="193458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216623</xdr:colOff>
      <xdr:row>25</xdr:row>
      <xdr:rowOff>45186</xdr:rowOff>
    </xdr:from>
    <xdr:to>
      <xdr:col>10</xdr:col>
      <xdr:colOff>464274</xdr:colOff>
      <xdr:row>25</xdr:row>
      <xdr:rowOff>239101</xdr:rowOff>
    </xdr:to>
    <xdr:sp macro="" textlink="">
      <xdr:nvSpPr>
        <xdr:cNvPr id="14" name="Freccia a destra 13">
          <a:extLst>
            <a:ext uri="{FF2B5EF4-FFF2-40B4-BE49-F238E27FC236}">
              <a16:creationId xmlns:a16="http://schemas.microsoft.com/office/drawing/2014/main" id="{2C6ED0C3-3F14-4645-A65D-95B5E9C8C20E}"/>
            </a:ext>
          </a:extLst>
        </xdr:cNvPr>
        <xdr:cNvSpPr/>
      </xdr:nvSpPr>
      <xdr:spPr>
        <a:xfrm rot="10800000">
          <a:off x="16237673" y="8274786"/>
          <a:ext cx="247651" cy="193915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226483</xdr:colOff>
      <xdr:row>0</xdr:row>
      <xdr:rowOff>133585</xdr:rowOff>
    </xdr:from>
    <xdr:to>
      <xdr:col>0</xdr:col>
      <xdr:colOff>350308</xdr:colOff>
      <xdr:row>0</xdr:row>
      <xdr:rowOff>257410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F74089CF-38A4-43E1-814A-3010DA08FF25}"/>
            </a:ext>
          </a:extLst>
        </xdr:cNvPr>
        <xdr:cNvSpPr/>
      </xdr:nvSpPr>
      <xdr:spPr>
        <a:xfrm>
          <a:off x="226483" y="133585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194597</xdr:colOff>
      <xdr:row>17</xdr:row>
      <xdr:rowOff>102420</xdr:rowOff>
    </xdr:from>
    <xdr:to>
      <xdr:col>0</xdr:col>
      <xdr:colOff>318422</xdr:colOff>
      <xdr:row>17</xdr:row>
      <xdr:rowOff>226245</xdr:rowOff>
    </xdr:to>
    <xdr:sp macro="" textlink="">
      <xdr:nvSpPr>
        <xdr:cNvPr id="3" name="Connettore 2">
          <a:extLst>
            <a:ext uri="{FF2B5EF4-FFF2-40B4-BE49-F238E27FC236}">
              <a16:creationId xmlns:a16="http://schemas.microsoft.com/office/drawing/2014/main" id="{3F9B3B19-8946-4CDC-BC11-C10C197FE64D}"/>
            </a:ext>
          </a:extLst>
        </xdr:cNvPr>
        <xdr:cNvSpPr/>
      </xdr:nvSpPr>
      <xdr:spPr>
        <a:xfrm>
          <a:off x="194597" y="6574658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214313</xdr:colOff>
      <xdr:row>3</xdr:row>
      <xdr:rowOff>71437</xdr:rowOff>
    </xdr:from>
    <xdr:to>
      <xdr:col>0</xdr:col>
      <xdr:colOff>338138</xdr:colOff>
      <xdr:row>3</xdr:row>
      <xdr:rowOff>195262</xdr:rowOff>
    </xdr:to>
    <xdr:sp macro="" textlink="">
      <xdr:nvSpPr>
        <xdr:cNvPr id="4" name="Connettore 3">
          <a:extLst>
            <a:ext uri="{FF2B5EF4-FFF2-40B4-BE49-F238E27FC236}">
              <a16:creationId xmlns:a16="http://schemas.microsoft.com/office/drawing/2014/main" id="{51084F1D-6080-49ED-A59A-9D18C178626C}"/>
            </a:ext>
          </a:extLst>
        </xdr:cNvPr>
        <xdr:cNvSpPr/>
      </xdr:nvSpPr>
      <xdr:spPr>
        <a:xfrm>
          <a:off x="214313" y="1033462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137892</xdr:colOff>
      <xdr:row>31</xdr:row>
      <xdr:rowOff>77529</xdr:rowOff>
    </xdr:from>
    <xdr:to>
      <xdr:col>0</xdr:col>
      <xdr:colOff>372140</xdr:colOff>
      <xdr:row>31</xdr:row>
      <xdr:rowOff>283534</xdr:rowOff>
    </xdr:to>
    <xdr:sp macro="" textlink="">
      <xdr:nvSpPr>
        <xdr:cNvPr id="5" name="Connettore 4">
          <a:extLst>
            <a:ext uri="{FF2B5EF4-FFF2-40B4-BE49-F238E27FC236}">
              <a16:creationId xmlns:a16="http://schemas.microsoft.com/office/drawing/2014/main" id="{E379C959-8388-43A5-A86E-5E8EBD7B8295}"/>
            </a:ext>
          </a:extLst>
        </xdr:cNvPr>
        <xdr:cNvSpPr/>
      </xdr:nvSpPr>
      <xdr:spPr>
        <a:xfrm>
          <a:off x="137892" y="12264767"/>
          <a:ext cx="234248" cy="20600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1870023</xdr:colOff>
      <xdr:row>34</xdr:row>
      <xdr:rowOff>238177</xdr:rowOff>
    </xdr:from>
    <xdr:to>
      <xdr:col>1</xdr:col>
      <xdr:colOff>2035228</xdr:colOff>
      <xdr:row>34</xdr:row>
      <xdr:rowOff>485828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24DCFEAB-81AB-40AF-831A-112437F3C38A}"/>
            </a:ext>
          </a:extLst>
        </xdr:cNvPr>
        <xdr:cNvSpPr/>
      </xdr:nvSpPr>
      <xdr:spPr>
        <a:xfrm rot="5400000">
          <a:off x="2457450" y="13428663"/>
          <a:ext cx="247651" cy="165205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598686</xdr:colOff>
      <xdr:row>34</xdr:row>
      <xdr:rowOff>260235</xdr:rowOff>
    </xdr:from>
    <xdr:to>
      <xdr:col>2</xdr:col>
      <xdr:colOff>763891</xdr:colOff>
      <xdr:row>34</xdr:row>
      <xdr:rowOff>507886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BCE80334-49E2-4AA1-89DB-024A5F8278F0}"/>
            </a:ext>
          </a:extLst>
        </xdr:cNvPr>
        <xdr:cNvSpPr/>
      </xdr:nvSpPr>
      <xdr:spPr>
        <a:xfrm rot="5400000">
          <a:off x="5434263" y="13450721"/>
          <a:ext cx="247651" cy="165205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9</xdr:col>
      <xdr:colOff>1488558</xdr:colOff>
      <xdr:row>33</xdr:row>
      <xdr:rowOff>17721</xdr:rowOff>
    </xdr:from>
    <xdr:to>
      <xdr:col>10</xdr:col>
      <xdr:colOff>76600</xdr:colOff>
      <xdr:row>33</xdr:row>
      <xdr:rowOff>265372</xdr:rowOff>
    </xdr:to>
    <xdr:sp macro="" textlink="">
      <xdr:nvSpPr>
        <xdr:cNvPr id="8" name="Freccia a destra 7">
          <a:extLst>
            <a:ext uri="{FF2B5EF4-FFF2-40B4-BE49-F238E27FC236}">
              <a16:creationId xmlns:a16="http://schemas.microsoft.com/office/drawing/2014/main" id="{1643F1D5-B376-4614-AB4D-15613A4FAC49}"/>
            </a:ext>
          </a:extLst>
        </xdr:cNvPr>
        <xdr:cNvSpPr/>
      </xdr:nvSpPr>
      <xdr:spPr>
        <a:xfrm rot="5400000">
          <a:off x="18822928" y="12777589"/>
          <a:ext cx="247651" cy="359692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8</xdr:col>
      <xdr:colOff>0</xdr:colOff>
      <xdr:row>33</xdr:row>
      <xdr:rowOff>0</xdr:rowOff>
    </xdr:from>
    <xdr:to>
      <xdr:col>8</xdr:col>
      <xdr:colOff>329757</xdr:colOff>
      <xdr:row>33</xdr:row>
      <xdr:rowOff>247651</xdr:rowOff>
    </xdr:to>
    <xdr:sp macro="" textlink="">
      <xdr:nvSpPr>
        <xdr:cNvPr id="9" name="Freccia a destra 8">
          <a:extLst>
            <a:ext uri="{FF2B5EF4-FFF2-40B4-BE49-F238E27FC236}">
              <a16:creationId xmlns:a16="http://schemas.microsoft.com/office/drawing/2014/main" id="{D24FF9DF-823C-4258-A99F-79200EEF664D}"/>
            </a:ext>
          </a:extLst>
        </xdr:cNvPr>
        <xdr:cNvSpPr/>
      </xdr:nvSpPr>
      <xdr:spPr>
        <a:xfrm rot="5400000">
          <a:off x="15547753" y="12774835"/>
          <a:ext cx="247651" cy="329757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1596571</xdr:colOff>
      <xdr:row>32</xdr:row>
      <xdr:rowOff>290285</xdr:rowOff>
    </xdr:from>
    <xdr:to>
      <xdr:col>6</xdr:col>
      <xdr:colOff>184613</xdr:colOff>
      <xdr:row>33</xdr:row>
      <xdr:rowOff>229508</xdr:rowOff>
    </xdr:to>
    <xdr:sp macro="" textlink="">
      <xdr:nvSpPr>
        <xdr:cNvPr id="10" name="Freccia a destra 9">
          <a:extLst>
            <a:ext uri="{FF2B5EF4-FFF2-40B4-BE49-F238E27FC236}">
              <a16:creationId xmlns:a16="http://schemas.microsoft.com/office/drawing/2014/main" id="{F606E5DC-842B-4946-B893-50C90F681195}"/>
            </a:ext>
          </a:extLst>
        </xdr:cNvPr>
        <xdr:cNvSpPr/>
      </xdr:nvSpPr>
      <xdr:spPr>
        <a:xfrm rot="5400000">
          <a:off x="11841393" y="12738776"/>
          <a:ext cx="253548" cy="359692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1669143</xdr:colOff>
      <xdr:row>32</xdr:row>
      <xdr:rowOff>235857</xdr:rowOff>
    </xdr:from>
    <xdr:to>
      <xdr:col>4</xdr:col>
      <xdr:colOff>257186</xdr:colOff>
      <xdr:row>33</xdr:row>
      <xdr:rowOff>175080</xdr:rowOff>
    </xdr:to>
    <xdr:sp macro="" textlink="">
      <xdr:nvSpPr>
        <xdr:cNvPr id="11" name="Freccia a destra 10">
          <a:extLst>
            <a:ext uri="{FF2B5EF4-FFF2-40B4-BE49-F238E27FC236}">
              <a16:creationId xmlns:a16="http://schemas.microsoft.com/office/drawing/2014/main" id="{CF75F18A-CEAC-42A2-A763-AD75B2E05236}"/>
            </a:ext>
          </a:extLst>
        </xdr:cNvPr>
        <xdr:cNvSpPr/>
      </xdr:nvSpPr>
      <xdr:spPr>
        <a:xfrm rot="5400000">
          <a:off x="8370666" y="12684347"/>
          <a:ext cx="253548" cy="359693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152400</xdr:rowOff>
    </xdr:from>
    <xdr:ext cx="133350" cy="133350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id="{FBED4DCF-9F88-4112-899D-4D8984B63463}"/>
            </a:ext>
          </a:extLst>
        </xdr:cNvPr>
        <xdr:cNvSpPr/>
      </xdr:nvSpPr>
      <xdr:spPr>
        <a:xfrm>
          <a:off x="57150" y="152400"/>
          <a:ext cx="133350" cy="133350"/>
        </a:xfrm>
        <a:prstGeom prst="flowChartConnector">
          <a:avLst/>
        </a:prstGeom>
        <a:solidFill>
          <a:srgbClr val="FFC000"/>
        </a:solidFill>
        <a:ln w="12700" cap="flat" cmpd="sng">
          <a:solidFill>
            <a:srgbClr val="F49A0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638175</xdr:colOff>
      <xdr:row>5</xdr:row>
      <xdr:rowOff>1</xdr:rowOff>
    </xdr:from>
    <xdr:to>
      <xdr:col>14</xdr:col>
      <xdr:colOff>809625</xdr:colOff>
      <xdr:row>5</xdr:row>
      <xdr:rowOff>247652</xdr:rowOff>
    </xdr:to>
    <xdr:sp macro="" textlink="">
      <xdr:nvSpPr>
        <xdr:cNvPr id="3" name="Freccia a destra 2">
          <a:extLst>
            <a:ext uri="{FF2B5EF4-FFF2-40B4-BE49-F238E27FC236}">
              <a16:creationId xmlns:a16="http://schemas.microsoft.com/office/drawing/2014/main" id="{7DA2A5AE-AF06-42BB-A03E-F05A431BE2A8}"/>
            </a:ext>
          </a:extLst>
        </xdr:cNvPr>
        <xdr:cNvSpPr/>
      </xdr:nvSpPr>
      <xdr:spPr>
        <a:xfrm rot="5400000">
          <a:off x="18802349" y="3019427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57150</xdr:colOff>
      <xdr:row>0</xdr:row>
      <xdr:rowOff>152400</xdr:rowOff>
    </xdr:from>
    <xdr:to>
      <xdr:col>0</xdr:col>
      <xdr:colOff>180975</xdr:colOff>
      <xdr:row>0</xdr:row>
      <xdr:rowOff>276225</xdr:rowOff>
    </xdr:to>
    <xdr:sp macro="" textlink="">
      <xdr:nvSpPr>
        <xdr:cNvPr id="4" name="Connettore 3">
          <a:extLst>
            <a:ext uri="{FF2B5EF4-FFF2-40B4-BE49-F238E27FC236}">
              <a16:creationId xmlns:a16="http://schemas.microsoft.com/office/drawing/2014/main" id="{55793EC1-5E49-445E-B8BB-BE3A1EAC5575}"/>
            </a:ext>
          </a:extLst>
        </xdr:cNvPr>
        <xdr:cNvSpPr/>
      </xdr:nvSpPr>
      <xdr:spPr>
        <a:xfrm>
          <a:off x="57150" y="152400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381000</xdr:colOff>
      <xdr:row>5</xdr:row>
      <xdr:rowOff>1</xdr:rowOff>
    </xdr:from>
    <xdr:to>
      <xdr:col>7</xdr:col>
      <xdr:colOff>552450</xdr:colOff>
      <xdr:row>5</xdr:row>
      <xdr:rowOff>247652</xdr:rowOff>
    </xdr:to>
    <xdr:sp macro="" textlink="">
      <xdr:nvSpPr>
        <xdr:cNvPr id="5" name="Freccia a destra 4">
          <a:extLst>
            <a:ext uri="{FF2B5EF4-FFF2-40B4-BE49-F238E27FC236}">
              <a16:creationId xmlns:a16="http://schemas.microsoft.com/office/drawing/2014/main" id="{CC86FE5C-77EE-4B87-B69C-6D29C5EBC56F}"/>
            </a:ext>
          </a:extLst>
        </xdr:cNvPr>
        <xdr:cNvSpPr/>
      </xdr:nvSpPr>
      <xdr:spPr>
        <a:xfrm rot="5400000">
          <a:off x="10829924" y="3019427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8</xdr:col>
      <xdr:colOff>381000</xdr:colOff>
      <xdr:row>5</xdr:row>
      <xdr:rowOff>1</xdr:rowOff>
    </xdr:from>
    <xdr:to>
      <xdr:col>8</xdr:col>
      <xdr:colOff>552450</xdr:colOff>
      <xdr:row>5</xdr:row>
      <xdr:rowOff>247652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AC77C49F-DA72-4AD4-8C42-F7F63B20FED1}"/>
            </a:ext>
          </a:extLst>
        </xdr:cNvPr>
        <xdr:cNvSpPr/>
      </xdr:nvSpPr>
      <xdr:spPr>
        <a:xfrm rot="5400000">
          <a:off x="11744324" y="3019427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9</xdr:col>
      <xdr:colOff>409575</xdr:colOff>
      <xdr:row>5</xdr:row>
      <xdr:rowOff>1</xdr:rowOff>
    </xdr:from>
    <xdr:to>
      <xdr:col>9</xdr:col>
      <xdr:colOff>581025</xdr:colOff>
      <xdr:row>5</xdr:row>
      <xdr:rowOff>247652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536F6EA0-5841-4D89-A994-C9D5B157E6B5}"/>
            </a:ext>
          </a:extLst>
        </xdr:cNvPr>
        <xdr:cNvSpPr/>
      </xdr:nvSpPr>
      <xdr:spPr>
        <a:xfrm rot="5400000">
          <a:off x="12687299" y="3019427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371475</xdr:colOff>
      <xdr:row>5</xdr:row>
      <xdr:rowOff>1</xdr:rowOff>
    </xdr:from>
    <xdr:to>
      <xdr:col>10</xdr:col>
      <xdr:colOff>542925</xdr:colOff>
      <xdr:row>5</xdr:row>
      <xdr:rowOff>247652</xdr:rowOff>
    </xdr:to>
    <xdr:sp macro="" textlink="">
      <xdr:nvSpPr>
        <xdr:cNvPr id="8" name="Freccia a destra 7">
          <a:extLst>
            <a:ext uri="{FF2B5EF4-FFF2-40B4-BE49-F238E27FC236}">
              <a16:creationId xmlns:a16="http://schemas.microsoft.com/office/drawing/2014/main" id="{1D9EF195-8795-4F2B-B1C9-0704ACAF22F4}"/>
            </a:ext>
          </a:extLst>
        </xdr:cNvPr>
        <xdr:cNvSpPr/>
      </xdr:nvSpPr>
      <xdr:spPr>
        <a:xfrm rot="5400000">
          <a:off x="13563599" y="3019427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11</xdr:col>
      <xdr:colOff>361950</xdr:colOff>
      <xdr:row>5</xdr:row>
      <xdr:rowOff>1</xdr:rowOff>
    </xdr:from>
    <xdr:to>
      <xdr:col>11</xdr:col>
      <xdr:colOff>533400</xdr:colOff>
      <xdr:row>5</xdr:row>
      <xdr:rowOff>247652</xdr:rowOff>
    </xdr:to>
    <xdr:sp macro="" textlink="">
      <xdr:nvSpPr>
        <xdr:cNvPr id="9" name="Freccia a destra 8">
          <a:extLst>
            <a:ext uri="{FF2B5EF4-FFF2-40B4-BE49-F238E27FC236}">
              <a16:creationId xmlns:a16="http://schemas.microsoft.com/office/drawing/2014/main" id="{0FA3F185-E5AD-4263-9BBE-9EDB4DA677F4}"/>
            </a:ext>
          </a:extLst>
        </xdr:cNvPr>
        <xdr:cNvSpPr/>
      </xdr:nvSpPr>
      <xdr:spPr>
        <a:xfrm rot="5400000">
          <a:off x="14468474" y="3019427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361950</xdr:colOff>
      <xdr:row>5</xdr:row>
      <xdr:rowOff>9526</xdr:rowOff>
    </xdr:from>
    <xdr:to>
      <xdr:col>1</xdr:col>
      <xdr:colOff>533400</xdr:colOff>
      <xdr:row>6</xdr:row>
      <xdr:rowOff>2</xdr:rowOff>
    </xdr:to>
    <xdr:sp macro="" textlink="">
      <xdr:nvSpPr>
        <xdr:cNvPr id="10" name="Freccia a destra 9">
          <a:extLst>
            <a:ext uri="{FF2B5EF4-FFF2-40B4-BE49-F238E27FC236}">
              <a16:creationId xmlns:a16="http://schemas.microsoft.com/office/drawing/2014/main" id="{A6B27E40-6CA2-4B2E-869B-8FB0C27FE846}"/>
            </a:ext>
          </a:extLst>
        </xdr:cNvPr>
        <xdr:cNvSpPr/>
      </xdr:nvSpPr>
      <xdr:spPr>
        <a:xfrm rot="5400000">
          <a:off x="581024" y="3028952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1143000</xdr:colOff>
      <xdr:row>5</xdr:row>
      <xdr:rowOff>1</xdr:rowOff>
    </xdr:from>
    <xdr:to>
      <xdr:col>2</xdr:col>
      <xdr:colOff>1314450</xdr:colOff>
      <xdr:row>5</xdr:row>
      <xdr:rowOff>247652</xdr:rowOff>
    </xdr:to>
    <xdr:sp macro="" textlink="">
      <xdr:nvSpPr>
        <xdr:cNvPr id="11" name="Freccia a destra 10">
          <a:extLst>
            <a:ext uri="{FF2B5EF4-FFF2-40B4-BE49-F238E27FC236}">
              <a16:creationId xmlns:a16="http://schemas.microsoft.com/office/drawing/2014/main" id="{EF57D5CD-62B7-4F55-9020-8574DF3CB0E0}"/>
            </a:ext>
          </a:extLst>
        </xdr:cNvPr>
        <xdr:cNvSpPr/>
      </xdr:nvSpPr>
      <xdr:spPr>
        <a:xfrm rot="5400000">
          <a:off x="2343149" y="3019427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1644463</xdr:colOff>
      <xdr:row>5</xdr:row>
      <xdr:rowOff>11208</xdr:rowOff>
    </xdr:from>
    <xdr:to>
      <xdr:col>4</xdr:col>
      <xdr:colOff>1815913</xdr:colOff>
      <xdr:row>6</xdr:row>
      <xdr:rowOff>1123</xdr:rowOff>
    </xdr:to>
    <xdr:sp macro="" textlink="">
      <xdr:nvSpPr>
        <xdr:cNvPr id="12" name="Freccia a destra 11">
          <a:extLst>
            <a:ext uri="{FF2B5EF4-FFF2-40B4-BE49-F238E27FC236}">
              <a16:creationId xmlns:a16="http://schemas.microsoft.com/office/drawing/2014/main" id="{A6F0D252-3D5C-4B61-99DF-227DD7EB7296}"/>
            </a:ext>
          </a:extLst>
        </xdr:cNvPr>
        <xdr:cNvSpPr/>
      </xdr:nvSpPr>
      <xdr:spPr>
        <a:xfrm rot="5400000">
          <a:off x="7343774" y="1337985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2672605</xdr:colOff>
      <xdr:row>5</xdr:row>
      <xdr:rowOff>3</xdr:rowOff>
    </xdr:from>
    <xdr:to>
      <xdr:col>6</xdr:col>
      <xdr:colOff>2844055</xdr:colOff>
      <xdr:row>5</xdr:row>
      <xdr:rowOff>247654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14CE361F-F6BD-4F5E-855D-A47881ECB51B}"/>
            </a:ext>
          </a:extLst>
        </xdr:cNvPr>
        <xdr:cNvSpPr/>
      </xdr:nvSpPr>
      <xdr:spPr>
        <a:xfrm rot="5400000">
          <a:off x="13078386" y="1326780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371475</xdr:colOff>
      <xdr:row>5</xdr:row>
      <xdr:rowOff>9526</xdr:rowOff>
    </xdr:from>
    <xdr:to>
      <xdr:col>12</xdr:col>
      <xdr:colOff>542925</xdr:colOff>
      <xdr:row>6</xdr:row>
      <xdr:rowOff>2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DB6A00C6-D9A6-49CE-A189-A6B337735B63}"/>
            </a:ext>
          </a:extLst>
        </xdr:cNvPr>
        <xdr:cNvSpPr/>
      </xdr:nvSpPr>
      <xdr:spPr>
        <a:xfrm rot="5400000">
          <a:off x="15392399" y="3028952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1</xdr:row>
      <xdr:rowOff>85726</xdr:rowOff>
    </xdr:from>
    <xdr:to>
      <xdr:col>11</xdr:col>
      <xdr:colOff>828675</xdr:colOff>
      <xdr:row>3</xdr:row>
      <xdr:rowOff>361951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A6F3068C-9299-7B7B-0DE5-356509D5DAAF}"/>
            </a:ext>
          </a:extLst>
        </xdr:cNvPr>
        <xdr:cNvSpPr txBox="1"/>
      </xdr:nvSpPr>
      <xdr:spPr>
        <a:xfrm>
          <a:off x="12411075" y="304801"/>
          <a:ext cx="4029075" cy="8382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 b="1"/>
            <a:t>N.B.</a:t>
          </a:r>
        </a:p>
        <a:p>
          <a:r>
            <a:rPr lang="it-IT" sz="1200" b="1"/>
            <a:t>Il foglio va compilato se e solo se nell'anno 2024</a:t>
          </a:r>
          <a:r>
            <a:rPr lang="it-IT" sz="1200" b="1" baseline="0"/>
            <a:t> </a:t>
          </a:r>
          <a:r>
            <a:rPr lang="it-IT" sz="1200" b="1"/>
            <a:t>sono stati previsti oneri di natura previsionale in favore del Comune.</a:t>
          </a:r>
        </a:p>
        <a:p>
          <a:endParaRPr lang="it-IT" sz="1200" b="1"/>
        </a:p>
        <a:p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66675</xdr:rowOff>
    </xdr:from>
    <xdr:to>
      <xdr:col>4</xdr:col>
      <xdr:colOff>1045134</xdr:colOff>
      <xdr:row>2</xdr:row>
      <xdr:rowOff>228689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61D6974B-617C-F7BB-DB76-351ACADF3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3225" y="285750"/>
          <a:ext cx="3282874" cy="49538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11</xdr:row>
      <xdr:rowOff>76200</xdr:rowOff>
    </xdr:from>
    <xdr:to>
      <xdr:col>4</xdr:col>
      <xdr:colOff>940994</xdr:colOff>
      <xdr:row>12</xdr:row>
      <xdr:rowOff>240119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BAF1BC43-ECFE-4A1A-B2FA-BDE5FDAB3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7975" y="3028950"/>
          <a:ext cx="3282874" cy="495389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1</xdr:row>
      <xdr:rowOff>278108</xdr:rowOff>
    </xdr:from>
    <xdr:to>
      <xdr:col>8</xdr:col>
      <xdr:colOff>21589</xdr:colOff>
      <xdr:row>2</xdr:row>
      <xdr:rowOff>240087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8D357F26-210B-CC8B-6DD7-8B1EC743C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29850" y="497183"/>
          <a:ext cx="3514725" cy="293449"/>
        </a:xfrm>
        <a:prstGeom prst="rect">
          <a:avLst/>
        </a:prstGeom>
      </xdr:spPr>
    </xdr:pic>
    <xdr:clientData/>
  </xdr:twoCellAnchor>
  <xdr:twoCellAnchor editAs="oneCell">
    <xdr:from>
      <xdr:col>4</xdr:col>
      <xdr:colOff>1162050</xdr:colOff>
      <xdr:row>11</xdr:row>
      <xdr:rowOff>278108</xdr:rowOff>
    </xdr:from>
    <xdr:to>
      <xdr:col>7</xdr:col>
      <xdr:colOff>1126490</xdr:colOff>
      <xdr:row>12</xdr:row>
      <xdr:rowOff>240087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23C1CAE5-18BC-4FC5-B8C1-FA43FBFEF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53650" y="3230858"/>
          <a:ext cx="3514725" cy="2934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152400</xdr:rowOff>
    </xdr:from>
    <xdr:to>
      <xdr:col>0</xdr:col>
      <xdr:colOff>228600</xdr:colOff>
      <xdr:row>0</xdr:row>
      <xdr:rowOff>276225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1E8C7728-96EC-4AA4-A6BC-62596222E571}"/>
            </a:ext>
          </a:extLst>
        </xdr:cNvPr>
        <xdr:cNvSpPr/>
      </xdr:nvSpPr>
      <xdr:spPr>
        <a:xfrm>
          <a:off x="104775" y="152400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104775</xdr:colOff>
      <xdr:row>48</xdr:row>
      <xdr:rowOff>152400</xdr:rowOff>
    </xdr:from>
    <xdr:to>
      <xdr:col>0</xdr:col>
      <xdr:colOff>228600</xdr:colOff>
      <xdr:row>48</xdr:row>
      <xdr:rowOff>276225</xdr:rowOff>
    </xdr:to>
    <xdr:sp macro="" textlink="">
      <xdr:nvSpPr>
        <xdr:cNvPr id="3" name="Connettore 2">
          <a:extLst>
            <a:ext uri="{FF2B5EF4-FFF2-40B4-BE49-F238E27FC236}">
              <a16:creationId xmlns:a16="http://schemas.microsoft.com/office/drawing/2014/main" id="{E445E0DB-DAA2-4CFC-B2BE-CA42AEA2D11A}"/>
            </a:ext>
          </a:extLst>
        </xdr:cNvPr>
        <xdr:cNvSpPr/>
      </xdr:nvSpPr>
      <xdr:spPr>
        <a:xfrm>
          <a:off x="104775" y="152400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104775</xdr:colOff>
      <xdr:row>55</xdr:row>
      <xdr:rowOff>152400</xdr:rowOff>
    </xdr:from>
    <xdr:to>
      <xdr:col>0</xdr:col>
      <xdr:colOff>228600</xdr:colOff>
      <xdr:row>55</xdr:row>
      <xdr:rowOff>276225</xdr:rowOff>
    </xdr:to>
    <xdr:sp macro="" textlink="">
      <xdr:nvSpPr>
        <xdr:cNvPr id="6" name="Connettore 5">
          <a:extLst>
            <a:ext uri="{FF2B5EF4-FFF2-40B4-BE49-F238E27FC236}">
              <a16:creationId xmlns:a16="http://schemas.microsoft.com/office/drawing/2014/main" id="{B29A9CA3-30A2-442D-BE8B-B419F56876A0}"/>
            </a:ext>
          </a:extLst>
        </xdr:cNvPr>
        <xdr:cNvSpPr/>
      </xdr:nvSpPr>
      <xdr:spPr>
        <a:xfrm>
          <a:off x="104775" y="8124825"/>
          <a:ext cx="123825" cy="38100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827548</xdr:colOff>
      <xdr:row>55</xdr:row>
      <xdr:rowOff>286776</xdr:rowOff>
    </xdr:from>
    <xdr:to>
      <xdr:col>2</xdr:col>
      <xdr:colOff>998998</xdr:colOff>
      <xdr:row>56</xdr:row>
      <xdr:rowOff>116556</xdr:rowOff>
    </xdr:to>
    <xdr:sp macro="" textlink="">
      <xdr:nvSpPr>
        <xdr:cNvPr id="12" name="Freccia a destra 11">
          <a:extLst>
            <a:ext uri="{FF2B5EF4-FFF2-40B4-BE49-F238E27FC236}">
              <a16:creationId xmlns:a16="http://schemas.microsoft.com/office/drawing/2014/main" id="{156A8ABB-954E-4436-95FB-A965D56A4B50}"/>
            </a:ext>
          </a:extLst>
        </xdr:cNvPr>
        <xdr:cNvSpPr/>
      </xdr:nvSpPr>
      <xdr:spPr>
        <a:xfrm rot="5400000">
          <a:off x="4927189" y="13672167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630904</xdr:colOff>
      <xdr:row>55</xdr:row>
      <xdr:rowOff>319550</xdr:rowOff>
    </xdr:from>
    <xdr:to>
      <xdr:col>3</xdr:col>
      <xdr:colOff>802354</xdr:colOff>
      <xdr:row>56</xdr:row>
      <xdr:rowOff>149330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005E7597-CFC1-4187-9600-E6EDDAF700CE}"/>
            </a:ext>
          </a:extLst>
        </xdr:cNvPr>
        <xdr:cNvSpPr/>
      </xdr:nvSpPr>
      <xdr:spPr>
        <a:xfrm rot="5400000">
          <a:off x="6369255" y="13704941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611240</xdr:colOff>
      <xdr:row>55</xdr:row>
      <xdr:rowOff>267112</xdr:rowOff>
    </xdr:from>
    <xdr:to>
      <xdr:col>4</xdr:col>
      <xdr:colOff>782690</xdr:colOff>
      <xdr:row>56</xdr:row>
      <xdr:rowOff>96892</xdr:rowOff>
    </xdr:to>
    <xdr:sp macro="" textlink="">
      <xdr:nvSpPr>
        <xdr:cNvPr id="14" name="Freccia a destra 13">
          <a:extLst>
            <a:ext uri="{FF2B5EF4-FFF2-40B4-BE49-F238E27FC236}">
              <a16:creationId xmlns:a16="http://schemas.microsoft.com/office/drawing/2014/main" id="{3BDDA208-E1FE-4396-A7C7-C16AA070431C}"/>
            </a:ext>
          </a:extLst>
        </xdr:cNvPr>
        <xdr:cNvSpPr/>
      </xdr:nvSpPr>
      <xdr:spPr>
        <a:xfrm rot="5400000">
          <a:off x="7988300" y="13652503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673511</xdr:colOff>
      <xdr:row>55</xdr:row>
      <xdr:rowOff>280223</xdr:rowOff>
    </xdr:from>
    <xdr:to>
      <xdr:col>5</xdr:col>
      <xdr:colOff>844961</xdr:colOff>
      <xdr:row>56</xdr:row>
      <xdr:rowOff>110003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C40243E6-DCA6-45F2-A06E-6070E529DA24}"/>
            </a:ext>
          </a:extLst>
        </xdr:cNvPr>
        <xdr:cNvSpPr/>
      </xdr:nvSpPr>
      <xdr:spPr>
        <a:xfrm rot="5400000">
          <a:off x="9689281" y="13665614"/>
          <a:ext cx="247651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410613</xdr:colOff>
      <xdr:row>80</xdr:row>
      <xdr:rowOff>393709</xdr:rowOff>
    </xdr:from>
    <xdr:to>
      <xdr:col>2</xdr:col>
      <xdr:colOff>582063</xdr:colOff>
      <xdr:row>81</xdr:row>
      <xdr:rowOff>170104</xdr:rowOff>
    </xdr:to>
    <xdr:sp macro="" textlink="">
      <xdr:nvSpPr>
        <xdr:cNvPr id="24" name="Freccia a destra 23">
          <a:extLst>
            <a:ext uri="{FF2B5EF4-FFF2-40B4-BE49-F238E27FC236}">
              <a16:creationId xmlns:a16="http://schemas.microsoft.com/office/drawing/2014/main" id="{8D1E3C75-D2BD-4692-B77C-AC334CC89ABB}"/>
            </a:ext>
          </a:extLst>
        </xdr:cNvPr>
        <xdr:cNvSpPr/>
      </xdr:nvSpPr>
      <xdr:spPr>
        <a:xfrm rot="5400000">
          <a:off x="6079851" y="9542158"/>
          <a:ext cx="217069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319838</xdr:colOff>
      <xdr:row>80</xdr:row>
      <xdr:rowOff>392332</xdr:rowOff>
    </xdr:from>
    <xdr:to>
      <xdr:col>3</xdr:col>
      <xdr:colOff>491288</xdr:colOff>
      <xdr:row>81</xdr:row>
      <xdr:rowOff>168727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388E1DFB-8BC5-430D-9AB9-2BBA9A7705DD}"/>
            </a:ext>
          </a:extLst>
        </xdr:cNvPr>
        <xdr:cNvSpPr/>
      </xdr:nvSpPr>
      <xdr:spPr>
        <a:xfrm rot="5400000">
          <a:off x="6953052" y="9540781"/>
          <a:ext cx="217069" cy="171450"/>
        </a:xfrm>
        <a:prstGeom prst="rightArrow">
          <a:avLst/>
        </a:prstGeom>
        <a:solidFill>
          <a:srgbClr val="FFC000"/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575443</xdr:colOff>
      <xdr:row>6</xdr:row>
      <xdr:rowOff>64544</xdr:rowOff>
    </xdr:from>
    <xdr:to>
      <xdr:col>2</xdr:col>
      <xdr:colOff>673258</xdr:colOff>
      <xdr:row>20</xdr:row>
      <xdr:rowOff>358903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A0F7FB6-C7A5-624A-3628-D7E6C5EB4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443" y="1605862"/>
          <a:ext cx="6919735" cy="5784223"/>
        </a:xfrm>
        <a:prstGeom prst="rect">
          <a:avLst/>
        </a:prstGeom>
      </xdr:spPr>
    </xdr:pic>
    <xdr:clientData/>
  </xdr:twoCellAnchor>
  <xdr:twoCellAnchor editAs="oneCell">
    <xdr:from>
      <xdr:col>1</xdr:col>
      <xdr:colOff>16524</xdr:colOff>
      <xdr:row>29</xdr:row>
      <xdr:rowOff>15737</xdr:rowOff>
    </xdr:from>
    <xdr:to>
      <xdr:col>2</xdr:col>
      <xdr:colOff>557781</xdr:colOff>
      <xdr:row>39</xdr:row>
      <xdr:rowOff>49101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1E4BD92-5081-75E3-56D6-F84D4EAE3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24" y="11789695"/>
          <a:ext cx="6758965" cy="5325031"/>
        </a:xfrm>
        <a:prstGeom prst="rect">
          <a:avLst/>
        </a:prstGeom>
      </xdr:spPr>
    </xdr:pic>
    <xdr:clientData/>
  </xdr:twoCellAnchor>
  <xdr:twoCellAnchor editAs="oneCell">
    <xdr:from>
      <xdr:col>1</xdr:col>
      <xdr:colOff>86603</xdr:colOff>
      <xdr:row>20</xdr:row>
      <xdr:rowOff>496672</xdr:rowOff>
    </xdr:from>
    <xdr:to>
      <xdr:col>2</xdr:col>
      <xdr:colOff>127870</xdr:colOff>
      <xdr:row>28</xdr:row>
      <xdr:rowOff>66283</xdr:rowOff>
    </xdr:to>
    <xdr:pic>
      <xdr:nvPicPr>
        <xdr:cNvPr id="18" name="Immagine 5">
          <a:extLst>
            <a:ext uri="{FF2B5EF4-FFF2-40B4-BE49-F238E27FC236}">
              <a16:creationId xmlns:a16="http://schemas.microsoft.com/office/drawing/2014/main" id="{AD5CDB45-0CC8-6AB6-E37B-0C0E0E628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1603" y="7508130"/>
          <a:ext cx="6285434" cy="3802945"/>
        </a:xfrm>
        <a:prstGeom prst="rect">
          <a:avLst/>
        </a:prstGeom>
      </xdr:spPr>
    </xdr:pic>
    <xdr:clientData/>
  </xdr:twoCellAnchor>
  <xdr:twoCellAnchor editAs="oneCell">
    <xdr:from>
      <xdr:col>1</xdr:col>
      <xdr:colOff>236056</xdr:colOff>
      <xdr:row>40</xdr:row>
      <xdr:rowOff>173362</xdr:rowOff>
    </xdr:from>
    <xdr:to>
      <xdr:col>2</xdr:col>
      <xdr:colOff>111079</xdr:colOff>
      <xdr:row>54</xdr:row>
      <xdr:rowOff>22015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4C10F707-1E05-4C7D-87F9-5A9720051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4706" y="17899387"/>
          <a:ext cx="6116015" cy="323955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152400</xdr:rowOff>
    </xdr:from>
    <xdr:to>
      <xdr:col>0</xdr:col>
      <xdr:colOff>228600</xdr:colOff>
      <xdr:row>0</xdr:row>
      <xdr:rowOff>276225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761A42F7-6B64-4780-B1C9-518108BA74C2}"/>
            </a:ext>
          </a:extLst>
        </xdr:cNvPr>
        <xdr:cNvSpPr/>
      </xdr:nvSpPr>
      <xdr:spPr>
        <a:xfrm>
          <a:off x="102870" y="152400"/>
          <a:ext cx="125730" cy="125730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152400</xdr:rowOff>
    </xdr:from>
    <xdr:to>
      <xdr:col>0</xdr:col>
      <xdr:colOff>228600</xdr:colOff>
      <xdr:row>0</xdr:row>
      <xdr:rowOff>276225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DA0D7D91-6763-424F-B70B-3082F3082DE8}"/>
            </a:ext>
          </a:extLst>
        </xdr:cNvPr>
        <xdr:cNvSpPr/>
      </xdr:nvSpPr>
      <xdr:spPr>
        <a:xfrm>
          <a:off x="104775" y="152400"/>
          <a:ext cx="123825" cy="12382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164257</xdr:rowOff>
    </xdr:from>
    <xdr:to>
      <xdr:col>0</xdr:col>
      <xdr:colOff>342900</xdr:colOff>
      <xdr:row>0</xdr:row>
      <xdr:rowOff>269032</xdr:rowOff>
    </xdr:to>
    <xdr:sp macro="" textlink="">
      <xdr:nvSpPr>
        <xdr:cNvPr id="3" name="Connettore 2">
          <a:extLst>
            <a:ext uri="{FF2B5EF4-FFF2-40B4-BE49-F238E27FC236}">
              <a16:creationId xmlns:a16="http://schemas.microsoft.com/office/drawing/2014/main" id="{245EDB17-9458-485C-99F2-DC618EF93C89}"/>
            </a:ext>
          </a:extLst>
        </xdr:cNvPr>
        <xdr:cNvSpPr/>
      </xdr:nvSpPr>
      <xdr:spPr>
        <a:xfrm flipV="1">
          <a:off x="209550" y="164257"/>
          <a:ext cx="133350" cy="104775"/>
        </a:xfrm>
        <a:prstGeom prst="flowChartConnec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vianCattani\AppData\Local\Microsoft\Olk\Attachments\ooa-2fa00d40-d863-4aad-96f7-e64f2c79ee5e\aaedcadc5027064665dca8aec4a97ff9531baed62b28e06d441b987d5d55e6db\Allegato_1_-_Tool_di_calcolo_MTR-3_2026-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aragonadvisory.sharepoint.com/sites/Progettiincorso/Documenti%20condivisi/Arrical/WIP/RDT/Comuni/Pacchetto%20Comuni/Elenco%20comu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_Anagrafica"/>
      <sheetName val="IN_PAR"/>
      <sheetName val="IN_BIL_Gest_24"/>
      <sheetName val="IN_BIL_Gest_25"/>
      <sheetName val="IN_BIL_Com_24"/>
      <sheetName val="IN_BIL_Com_25"/>
      <sheetName val="IN_CTS_CTR_RC"/>
      <sheetName val="IN_RC_ANT"/>
      <sheetName val="IN_RC_CO_INC"/>
      <sheetName val="IN_Cespiti"/>
      <sheetName val="IN_LIC_RCSlic"/>
      <sheetName val="IN_RCwacc&amp;slic"/>
      <sheetName val="IN_COexp-RC-T"/>
      <sheetName val="Rett_Ta-1"/>
      <sheetName val="IN_Detr 4.5 del_397"/>
      <sheetName val="IN_Rimd"/>
      <sheetName val="IN_Calcolo H"/>
      <sheetName val="CK"/>
      <sheetName val="CK_RD"/>
      <sheetName val="T_ante_detr.4.5"/>
      <sheetName val="T_post_detr.4.5"/>
      <sheetName val="PEF"/>
      <sheetName val="PEFUni_Dettagli"/>
      <sheetName val="Tabelle"/>
      <sheetName val="Riepilogo 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C1" t="str">
            <v>COMUNE</v>
          </cell>
          <cell r="D1" t="str">
            <v>COMUNE GAIA</v>
          </cell>
          <cell r="E1" t="str">
            <v>RAGIONE SOCIALE GAIA</v>
          </cell>
          <cell r="F1" t="str">
            <v>RAGIONE SOCIALE</v>
          </cell>
          <cell r="H1" t="str">
            <v>PARTITA IVA</v>
          </cell>
          <cell r="I1" t="str">
            <v>ID_SOGGETTO</v>
          </cell>
        </row>
        <row r="2">
          <cell r="C2" t="str">
            <v>Albi</v>
          </cell>
          <cell r="D2" t="str">
            <v>ALBI</v>
          </cell>
          <cell r="E2" t="str">
            <v>COMUNE DI ALBI</v>
          </cell>
          <cell r="F2" t="str">
            <v>COMUNE DI ALBI</v>
          </cell>
          <cell r="H2" t="str">
            <v>01210140792</v>
          </cell>
          <cell r="I2">
            <v>29762</v>
          </cell>
        </row>
        <row r="3">
          <cell r="C3" t="str">
            <v>Amaroni</v>
          </cell>
          <cell r="D3" t="str">
            <v>AMARONI</v>
          </cell>
          <cell r="E3" t="str">
            <v>COMUNE DI AMARONI</v>
          </cell>
          <cell r="F3" t="str">
            <v>COMUNE DI AMARONI</v>
          </cell>
          <cell r="H3" t="str">
            <v>00355900796</v>
          </cell>
          <cell r="I3">
            <v>28308</v>
          </cell>
        </row>
        <row r="4">
          <cell r="C4" t="str">
            <v>Amato</v>
          </cell>
          <cell r="D4" t="str">
            <v>AMATO</v>
          </cell>
          <cell r="E4" t="str">
            <v>COMUNE DI AMATO</v>
          </cell>
          <cell r="H4" t="str">
            <v>00297380792</v>
          </cell>
          <cell r="I4">
            <v>29595</v>
          </cell>
        </row>
        <row r="5">
          <cell r="C5" t="str">
            <v>Andali</v>
          </cell>
          <cell r="D5" t="str">
            <v>ANDALI</v>
          </cell>
          <cell r="E5" t="str">
            <v>COMUNE DI ANDALI</v>
          </cell>
          <cell r="F5" t="str">
            <v>COMUNE DI ANDALI</v>
          </cell>
          <cell r="H5" t="str">
            <v>00297600793</v>
          </cell>
          <cell r="I5">
            <v>29570</v>
          </cell>
        </row>
        <row r="6">
          <cell r="C6" t="str">
            <v>Argusto</v>
          </cell>
          <cell r="D6" t="str">
            <v>ARGUSTO</v>
          </cell>
          <cell r="E6" t="str">
            <v>COMUNE DI ARGUSTO</v>
          </cell>
          <cell r="F6" t="str">
            <v>Comune di Argusto</v>
          </cell>
          <cell r="H6" t="str">
            <v>00336440797</v>
          </cell>
          <cell r="I6">
            <v>27866</v>
          </cell>
        </row>
        <row r="7">
          <cell r="C7" t="str">
            <v>Badolato</v>
          </cell>
          <cell r="D7" t="str">
            <v>BADOLATO</v>
          </cell>
          <cell r="E7" t="str">
            <v>COMUNE DI BADOLATO</v>
          </cell>
          <cell r="F7" t="str">
            <v>COMUNE DI BADOLATO</v>
          </cell>
          <cell r="H7" t="str">
            <v>00164790792</v>
          </cell>
          <cell r="I7">
            <v>29763</v>
          </cell>
        </row>
        <row r="8">
          <cell r="C8" t="str">
            <v>Belcastro</v>
          </cell>
          <cell r="D8" t="str">
            <v>BELCASTRO</v>
          </cell>
          <cell r="E8" t="str">
            <v>COMUNE DI BELCASTRO</v>
          </cell>
          <cell r="F8" t="str">
            <v>COMUNE DI BELCASTRO</v>
          </cell>
          <cell r="H8" t="str">
            <v>00297890790</v>
          </cell>
          <cell r="I8">
            <v>29356</v>
          </cell>
        </row>
        <row r="9">
          <cell r="C9" t="str">
            <v>Borgia</v>
          </cell>
          <cell r="D9" t="str">
            <v>BORGIA</v>
          </cell>
          <cell r="E9" t="str">
            <v>COMUNE DI BORGIA</v>
          </cell>
          <cell r="F9" t="str">
            <v>COMUNE DI BORGIA</v>
          </cell>
          <cell r="H9" t="str">
            <v>00291270791</v>
          </cell>
          <cell r="I9">
            <v>27876</v>
          </cell>
        </row>
        <row r="10">
          <cell r="C10" t="str">
            <v>Botricello</v>
          </cell>
          <cell r="D10" t="str">
            <v>BOTRICELLO</v>
          </cell>
          <cell r="E10" t="str">
            <v>COMUNE DI BOTRICELLO</v>
          </cell>
          <cell r="F10" t="str">
            <v>comune di botricello</v>
          </cell>
          <cell r="H10" t="str">
            <v>00298230798</v>
          </cell>
          <cell r="I10">
            <v>28718</v>
          </cell>
        </row>
        <row r="11">
          <cell r="C11" t="str">
            <v>Caraffa di Catanzaro</v>
          </cell>
          <cell r="D11" t="str">
            <v>CARAFFA DI CATANZARO</v>
          </cell>
          <cell r="E11" t="str">
            <v>COMUNE DI CARAFFA DI CATANZARO</v>
          </cell>
          <cell r="F11" t="str">
            <v>COMUNE DI CARAFFA DI CATANZARO</v>
          </cell>
          <cell r="H11" t="str">
            <v>00297990798</v>
          </cell>
          <cell r="I11">
            <v>28021</v>
          </cell>
        </row>
        <row r="12">
          <cell r="C12" t="str">
            <v>Cardinale</v>
          </cell>
          <cell r="D12" t="str">
            <v>CARDINALE</v>
          </cell>
          <cell r="E12" t="str">
            <v>COMUNE DI CARDINALE</v>
          </cell>
          <cell r="F12" t="str">
            <v>Comune di Cardinale</v>
          </cell>
          <cell r="H12" t="str">
            <v>00297900797</v>
          </cell>
          <cell r="I12">
            <v>38755</v>
          </cell>
        </row>
        <row r="13">
          <cell r="C13" t="str">
            <v>Carlopoli</v>
          </cell>
          <cell r="D13" t="str">
            <v>CARLOPOLI</v>
          </cell>
          <cell r="E13" t="str">
            <v>COMUNE DI CARLOPOLI</v>
          </cell>
          <cell r="F13" t="str">
            <v>COMUNE DI CARLOPOLI</v>
          </cell>
          <cell r="H13" t="str">
            <v>00298170796</v>
          </cell>
          <cell r="I13">
            <v>28123</v>
          </cell>
        </row>
        <row r="14">
          <cell r="C14" t="str">
            <v>Catanzaro</v>
          </cell>
          <cell r="D14" t="str">
            <v>CATANZARO</v>
          </cell>
          <cell r="E14" t="str">
            <v>COMUNE DI CATANZARO</v>
          </cell>
          <cell r="F14" t="str">
            <v>comune di catanzaro</v>
          </cell>
          <cell r="H14" t="str">
            <v>00129520797</v>
          </cell>
          <cell r="I14">
            <v>24198</v>
          </cell>
        </row>
        <row r="15">
          <cell r="C15" t="str">
            <v>Cenadi</v>
          </cell>
          <cell r="D15" t="str">
            <v>CENADI</v>
          </cell>
          <cell r="E15" t="str">
            <v>COMUNE DI CENADI</v>
          </cell>
          <cell r="F15" t="str">
            <v>comune di cenadi</v>
          </cell>
          <cell r="H15" t="str">
            <v>00336400791</v>
          </cell>
          <cell r="I15">
            <v>29549</v>
          </cell>
        </row>
        <row r="16">
          <cell r="C16" t="str">
            <v>Centrache</v>
          </cell>
          <cell r="D16" t="str">
            <v>CENTRACHE</v>
          </cell>
          <cell r="E16" t="str">
            <v>COMUNE DI CENTRACHE</v>
          </cell>
          <cell r="F16" t="str">
            <v>COMUNE DI CENTRACHE</v>
          </cell>
          <cell r="H16" t="str">
            <v>00298080797</v>
          </cell>
          <cell r="I16">
            <v>29545</v>
          </cell>
        </row>
        <row r="17">
          <cell r="C17" t="str">
            <v>Cerva</v>
          </cell>
          <cell r="D17" t="str">
            <v>CERVA</v>
          </cell>
          <cell r="E17" t="str">
            <v>COMUNE DI CERVA</v>
          </cell>
          <cell r="F17" t="str">
            <v>Comune di Cerva</v>
          </cell>
          <cell r="H17" t="str">
            <v>00188100796</v>
          </cell>
          <cell r="I17">
            <v>22684</v>
          </cell>
        </row>
        <row r="18">
          <cell r="C18" t="str">
            <v>Chiaravalle Centrale</v>
          </cell>
          <cell r="D18" t="str">
            <v>CHIARAVALLE C.LE</v>
          </cell>
          <cell r="E18" t="str">
            <v>COMUNE DI CHIARAVALLE C.LE</v>
          </cell>
          <cell r="F18" t="str">
            <v>Comune di Chiaravalle Centrale</v>
          </cell>
          <cell r="H18" t="str">
            <v>00320090798</v>
          </cell>
          <cell r="I18">
            <v>27953</v>
          </cell>
        </row>
        <row r="19">
          <cell r="C19" t="str">
            <v>Cicala</v>
          </cell>
          <cell r="D19" t="str">
            <v>CICALA</v>
          </cell>
          <cell r="E19" t="str">
            <v>COMUNE DI CICALA</v>
          </cell>
          <cell r="F19" t="str">
            <v>Comune di Cicala</v>
          </cell>
          <cell r="H19" t="str">
            <v>00296280795</v>
          </cell>
          <cell r="I19">
            <v>22580</v>
          </cell>
        </row>
        <row r="20">
          <cell r="C20" t="str">
            <v>Conflenti</v>
          </cell>
          <cell r="D20" t="str">
            <v>CONFLENTI</v>
          </cell>
          <cell r="E20" t="str">
            <v>COMUNE DI CONFLENTI</v>
          </cell>
          <cell r="F20" t="str">
            <v>COMUNE DI CONFLENTI</v>
          </cell>
          <cell r="H20" t="str">
            <v>00238090799</v>
          </cell>
          <cell r="I20">
            <v>27907</v>
          </cell>
        </row>
        <row r="21">
          <cell r="C21" t="str">
            <v>Cortale</v>
          </cell>
          <cell r="D21" t="str">
            <v>CORTALE</v>
          </cell>
          <cell r="E21" t="str">
            <v>COMUNE DI CORTALE</v>
          </cell>
          <cell r="F21" t="str">
            <v>COMUNE DI CORTALE</v>
          </cell>
          <cell r="H21" t="str">
            <v>00297780793</v>
          </cell>
          <cell r="I21">
            <v>28528</v>
          </cell>
        </row>
        <row r="22">
          <cell r="C22" t="str">
            <v>Cropani</v>
          </cell>
          <cell r="D22" t="str">
            <v>CROPANI</v>
          </cell>
          <cell r="E22" t="str">
            <v>COMUNE DI CROPANI</v>
          </cell>
          <cell r="F22" t="str">
            <v>COMUNE DI CROPANI</v>
          </cell>
          <cell r="H22" t="str">
            <v>00304310790</v>
          </cell>
          <cell r="I22">
            <v>28669</v>
          </cell>
        </row>
        <row r="23">
          <cell r="C23" t="str">
            <v>Curinga</v>
          </cell>
          <cell r="D23" t="str">
            <v>CURINGA</v>
          </cell>
          <cell r="E23" t="str">
            <v>COMUNE DI CURINGA</v>
          </cell>
          <cell r="F23" t="str">
            <v>COMUNE DI CURINGA</v>
          </cell>
          <cell r="H23" t="str">
            <v>00303930796</v>
          </cell>
          <cell r="I23">
            <v>28687</v>
          </cell>
        </row>
        <row r="24">
          <cell r="C24" t="str">
            <v>Davoli</v>
          </cell>
          <cell r="D24" t="str">
            <v>DAVOLI</v>
          </cell>
          <cell r="E24" t="str">
            <v>COMUNE DI DAVOLI</v>
          </cell>
          <cell r="F24" t="str">
            <v>Comune di Davoli</v>
          </cell>
          <cell r="H24" t="str">
            <v>00326880796</v>
          </cell>
          <cell r="I24">
            <v>22157</v>
          </cell>
        </row>
        <row r="25">
          <cell r="C25" t="str">
            <v>Decollatura</v>
          </cell>
          <cell r="D25" t="str">
            <v>DECOLLATURA</v>
          </cell>
          <cell r="E25" t="str">
            <v>COMUNE DI DECOLLATURA</v>
          </cell>
          <cell r="F25" t="str">
            <v>COMUNE DI DECOLLATURA</v>
          </cell>
          <cell r="H25" t="str">
            <v>01207810795</v>
          </cell>
          <cell r="I25">
            <v>30065</v>
          </cell>
        </row>
        <row r="26">
          <cell r="C26" t="str">
            <v>Falerna</v>
          </cell>
          <cell r="D26" t="str">
            <v>FALERNA</v>
          </cell>
          <cell r="E26" t="str">
            <v>COMUNE DI FALERNA</v>
          </cell>
          <cell r="F26" t="str">
            <v>COMUNE DI FALERNA</v>
          </cell>
          <cell r="H26" t="str">
            <v>00376490793</v>
          </cell>
          <cell r="I26">
            <v>28732</v>
          </cell>
        </row>
        <row r="27">
          <cell r="C27" t="str">
            <v>Feroleto Antico</v>
          </cell>
          <cell r="D27" t="str">
            <v>FEROLETO ANTICO</v>
          </cell>
          <cell r="E27" t="str">
            <v>COMUNE DI FEROLETO ANTICO</v>
          </cell>
          <cell r="F27" t="str">
            <v>COMUNE DI FEROLETO ANTICO</v>
          </cell>
          <cell r="H27" t="str">
            <v>00298110792</v>
          </cell>
          <cell r="I27">
            <v>28272</v>
          </cell>
        </row>
        <row r="28">
          <cell r="C28" t="str">
            <v>Fossato Serralta</v>
          </cell>
          <cell r="D28" t="str">
            <v>FOSSATO SERRALTA</v>
          </cell>
          <cell r="E28" t="str">
            <v>COMUNE DI FOSSATO SERRALTA</v>
          </cell>
          <cell r="F28" t="str">
            <v>COMUNE DI FOSSATO SERRALTA</v>
          </cell>
          <cell r="H28" t="str">
            <v>00296630791</v>
          </cell>
          <cell r="I28">
            <v>29473</v>
          </cell>
        </row>
        <row r="29">
          <cell r="C29" t="str">
            <v>Gagliato</v>
          </cell>
          <cell r="D29" t="str">
            <v>GAGLIATO</v>
          </cell>
          <cell r="E29" t="str">
            <v>COMUNE DI GAGLIATO</v>
          </cell>
          <cell r="F29" t="str">
            <v>COMUNE DI GAGLIATO</v>
          </cell>
          <cell r="H29" t="str">
            <v>00298220799</v>
          </cell>
          <cell r="I29">
            <v>29326</v>
          </cell>
        </row>
        <row r="30">
          <cell r="C30" t="str">
            <v>Gasperina</v>
          </cell>
          <cell r="D30" t="str">
            <v>GASPERINA</v>
          </cell>
          <cell r="E30" t="str">
            <v>COMUNE DI GASPERINA</v>
          </cell>
          <cell r="F30" t="str">
            <v>comune di gasperina</v>
          </cell>
          <cell r="H30" t="str">
            <v>00182150797</v>
          </cell>
          <cell r="I30">
            <v>28310</v>
          </cell>
        </row>
        <row r="31">
          <cell r="C31" t="str">
            <v>Gimigliano</v>
          </cell>
          <cell r="D31" t="str">
            <v>GIMIGLIANO</v>
          </cell>
          <cell r="E31" t="str">
            <v>COMUNE DI GIMIGLIANO</v>
          </cell>
          <cell r="F31" t="str">
            <v>COMUNE DI GIMIGLIANO</v>
          </cell>
          <cell r="H31" t="str">
            <v>00296900798</v>
          </cell>
          <cell r="I31">
            <v>28041</v>
          </cell>
        </row>
        <row r="32">
          <cell r="C32" t="str">
            <v>Girifalco</v>
          </cell>
          <cell r="D32" t="str">
            <v>GIRIFALCO</v>
          </cell>
          <cell r="E32" t="str">
            <v>COMUNE DI GIRIFALCO</v>
          </cell>
          <cell r="F32" t="str">
            <v>Comune di Girifalco</v>
          </cell>
          <cell r="H32" t="str">
            <v>00297440794</v>
          </cell>
          <cell r="I32">
            <v>28136</v>
          </cell>
        </row>
        <row r="33">
          <cell r="C33" t="str">
            <v>Gizzeria</v>
          </cell>
          <cell r="D33" t="str">
            <v>GIZZERIA</v>
          </cell>
          <cell r="E33" t="str">
            <v>COMUNE DI GIZZERIA</v>
          </cell>
          <cell r="F33" t="str">
            <v>Comune di Gizzeria</v>
          </cell>
          <cell r="H33" t="str">
            <v>00297850794</v>
          </cell>
          <cell r="I33">
            <v>28223</v>
          </cell>
        </row>
        <row r="34">
          <cell r="C34" t="str">
            <v>Guardavalle</v>
          </cell>
          <cell r="D34" t="str">
            <v>GUARDAVALLE</v>
          </cell>
          <cell r="E34" t="str">
            <v>COMUNE DI GUARDAVALLE</v>
          </cell>
          <cell r="F34" t="str">
            <v>COMUNE DI GUARDAVALLE</v>
          </cell>
          <cell r="H34" t="str">
            <v>00400390795</v>
          </cell>
          <cell r="I34">
            <v>28670</v>
          </cell>
        </row>
        <row r="35">
          <cell r="C35" t="str">
            <v>Isca sullo Ionio</v>
          </cell>
          <cell r="D35" t="str">
            <v>ISCA SULLO JONIO</v>
          </cell>
          <cell r="E35" t="str">
            <v>COMUNE DI ISCA SULLO JONIO</v>
          </cell>
          <cell r="F35" t="str">
            <v>COMUNE DI ISCA SULLO IONIO</v>
          </cell>
          <cell r="H35" t="str">
            <v>00296980790</v>
          </cell>
          <cell r="I35">
            <v>28809</v>
          </cell>
        </row>
        <row r="36">
          <cell r="C36" t="str">
            <v>Jacurso</v>
          </cell>
          <cell r="D36" t="str">
            <v>JACURSO</v>
          </cell>
          <cell r="E36" t="str">
            <v>COMUNE DI JACURSO</v>
          </cell>
          <cell r="F36" t="str">
            <v>Comune di Jacurso</v>
          </cell>
          <cell r="H36" t="str">
            <v>00297800799</v>
          </cell>
          <cell r="I36">
            <v>28813</v>
          </cell>
        </row>
        <row r="37">
          <cell r="C37" t="str">
            <v>Lamezia Terme</v>
          </cell>
          <cell r="D37" t="str">
            <v>LAMEZIA TERME</v>
          </cell>
          <cell r="E37" t="str">
            <v>COMUNE DI LAMEZIA TERME</v>
          </cell>
          <cell r="F37" t="str">
            <v>Comune di Lamezia Terme</v>
          </cell>
          <cell r="H37" t="str">
            <v>00301390795</v>
          </cell>
          <cell r="I37">
            <v>33254</v>
          </cell>
        </row>
        <row r="38">
          <cell r="C38" t="str">
            <v>Magisano</v>
          </cell>
          <cell r="D38" t="str">
            <v>MAGISANO</v>
          </cell>
          <cell r="E38" t="str">
            <v>COMUNE DI MAGISANO</v>
          </cell>
          <cell r="F38" t="str">
            <v>COMUNE DI MAGISANO</v>
          </cell>
          <cell r="H38" t="str">
            <v>00279600795</v>
          </cell>
          <cell r="I38">
            <v>29383</v>
          </cell>
        </row>
        <row r="39">
          <cell r="C39" t="str">
            <v>Maida</v>
          </cell>
          <cell r="D39" t="str">
            <v>MAIDA</v>
          </cell>
          <cell r="E39" t="str">
            <v>COMUNE DI MAIDA</v>
          </cell>
          <cell r="H39" t="str">
            <v>00297450793</v>
          </cell>
          <cell r="I39">
            <v>30012</v>
          </cell>
        </row>
        <row r="40">
          <cell r="C40" t="str">
            <v>Marcedusa</v>
          </cell>
          <cell r="D40" t="str">
            <v>MARCEDUSA</v>
          </cell>
          <cell r="E40" t="str">
            <v>COMUNE DI MARCEDUSA</v>
          </cell>
          <cell r="F40" t="str">
            <v>COMUNE DI MARCEDUSA</v>
          </cell>
          <cell r="H40" t="str">
            <v>00305160798</v>
          </cell>
          <cell r="I40">
            <v>29508</v>
          </cell>
        </row>
        <row r="41">
          <cell r="C41" t="str">
            <v>Marcellinara</v>
          </cell>
          <cell r="D41" t="str">
            <v>MARCELLINARA</v>
          </cell>
          <cell r="E41" t="str">
            <v>COMUNE DI MARCELLINARA</v>
          </cell>
          <cell r="F41" t="str">
            <v>COMUNE DI MARCELLINARA</v>
          </cell>
          <cell r="H41" t="str">
            <v>00297830796</v>
          </cell>
          <cell r="I41">
            <v>29168</v>
          </cell>
        </row>
        <row r="42">
          <cell r="C42" t="str">
            <v>Martirano</v>
          </cell>
          <cell r="D42" t="str">
            <v>MARTIRANO</v>
          </cell>
          <cell r="E42" t="str">
            <v>COMUNE DI MARTIRANO</v>
          </cell>
          <cell r="F42" t="str">
            <v>Comune di Martirano</v>
          </cell>
          <cell r="H42" t="str">
            <v>00366940799</v>
          </cell>
          <cell r="I42">
            <v>28584</v>
          </cell>
        </row>
        <row r="43">
          <cell r="C43" t="str">
            <v>Martirano Lombardo</v>
          </cell>
          <cell r="D43" t="str">
            <v>MARTIRANO LOMBARDO</v>
          </cell>
          <cell r="E43" t="str">
            <v>COMUNE DI MARTIRANO LOMBARDO</v>
          </cell>
          <cell r="F43" t="str">
            <v>COMUNE DI MARTIRANO LOMBARDO</v>
          </cell>
          <cell r="H43" t="str">
            <v>00297640799</v>
          </cell>
          <cell r="I43">
            <v>28273</v>
          </cell>
        </row>
        <row r="44">
          <cell r="C44" t="str">
            <v>Miglierina</v>
          </cell>
          <cell r="D44" t="str">
            <v>MIGLIERINA</v>
          </cell>
          <cell r="E44" t="str">
            <v>COMUNE DI MIGLIERINA</v>
          </cell>
          <cell r="F44" t="str">
            <v>COMUNE DI MIGLIERINA</v>
          </cell>
          <cell r="H44" t="str">
            <v>00297670796</v>
          </cell>
          <cell r="I44">
            <v>28332</v>
          </cell>
        </row>
        <row r="45">
          <cell r="C45" t="str">
            <v>Montauro</v>
          </cell>
          <cell r="D45" t="str">
            <v>MONTAURO</v>
          </cell>
          <cell r="E45" t="str">
            <v>COMUNE DI MONTAURO</v>
          </cell>
          <cell r="F45" t="str">
            <v>COMUNE DI MONTAURO</v>
          </cell>
          <cell r="H45" t="str">
            <v>00327310793</v>
          </cell>
          <cell r="I45">
            <v>29386</v>
          </cell>
        </row>
        <row r="46">
          <cell r="C46" t="str">
            <v>Montepaone</v>
          </cell>
          <cell r="D46" t="str">
            <v>MONTEPAONE</v>
          </cell>
          <cell r="E46" t="str">
            <v>COMUNE DI MONTEPAONE</v>
          </cell>
          <cell r="F46" t="str">
            <v>COMUNE DI MONTEPAONE</v>
          </cell>
          <cell r="H46" t="str">
            <v>00297260796</v>
          </cell>
          <cell r="I46">
            <v>24910</v>
          </cell>
        </row>
        <row r="47">
          <cell r="C47" t="str">
            <v>Motta Santa Lucia</v>
          </cell>
          <cell r="D47" t="str">
            <v>MOTTA SANTA LUCIA</v>
          </cell>
          <cell r="E47" t="str">
            <v>COMUNE DI MOTTA SANTA LUCIA</v>
          </cell>
          <cell r="H47" t="str">
            <v>00298040791</v>
          </cell>
          <cell r="I47">
            <v>28452</v>
          </cell>
        </row>
        <row r="48">
          <cell r="C48" t="str">
            <v>Nocera Terinese</v>
          </cell>
          <cell r="D48" t="str">
            <v>NOCERA TERINESE</v>
          </cell>
          <cell r="E48" t="str">
            <v>COMUNE DI NOCERA TERINESE</v>
          </cell>
          <cell r="F48" t="str">
            <v>COMUNE DI NOCERA TERINESE</v>
          </cell>
          <cell r="H48" t="str">
            <v>00297930794</v>
          </cell>
          <cell r="I48">
            <v>34751</v>
          </cell>
        </row>
        <row r="49">
          <cell r="C49" t="str">
            <v>Olivadi</v>
          </cell>
          <cell r="D49" t="str">
            <v>OLIVADI</v>
          </cell>
          <cell r="E49" t="str">
            <v>COMUNE DI OLIVADI</v>
          </cell>
          <cell r="F49" t="str">
            <v>COMUNE DI OLIVADI</v>
          </cell>
          <cell r="H49" t="str">
            <v>00362830796</v>
          </cell>
          <cell r="I49">
            <v>29514</v>
          </cell>
        </row>
        <row r="50">
          <cell r="C50" t="str">
            <v>Palermiti</v>
          </cell>
          <cell r="D50" t="str">
            <v>PALERMITI</v>
          </cell>
          <cell r="E50" t="str">
            <v>COMUNE DI PALERMITI</v>
          </cell>
          <cell r="F50" t="str">
            <v>COMUNE DI PALERMITI</v>
          </cell>
          <cell r="H50" t="str">
            <v>00240690792</v>
          </cell>
          <cell r="I50">
            <v>29354</v>
          </cell>
        </row>
        <row r="51">
          <cell r="C51" t="str">
            <v>Pentone</v>
          </cell>
          <cell r="D51" t="str">
            <v>PENTONE</v>
          </cell>
          <cell r="E51" t="str">
            <v>COMUNE DI PENTONE</v>
          </cell>
          <cell r="F51" t="str">
            <v>COMUNE DI PENTONE</v>
          </cell>
          <cell r="H51" t="str">
            <v>00220810790</v>
          </cell>
          <cell r="I51">
            <v>13781</v>
          </cell>
        </row>
        <row r="52">
          <cell r="C52" t="str">
            <v>Petrizzi</v>
          </cell>
          <cell r="D52" t="str">
            <v>PETRIZZI</v>
          </cell>
          <cell r="E52" t="str">
            <v>COMUNE DI PETRIZZI</v>
          </cell>
          <cell r="F52" t="str">
            <v>COMUNE DI PETRIZZI</v>
          </cell>
          <cell r="H52" t="str">
            <v>00298100793</v>
          </cell>
          <cell r="I52">
            <v>28790</v>
          </cell>
        </row>
        <row r="53">
          <cell r="C53" t="str">
            <v>Petronà</v>
          </cell>
          <cell r="D53" t="str">
            <v>PETRONA</v>
          </cell>
          <cell r="E53" t="str">
            <v>COMUNE DI PETRONA</v>
          </cell>
          <cell r="F53" t="str">
            <v>COMUNE DI PETRONA'</v>
          </cell>
          <cell r="H53" t="str">
            <v>00308110790</v>
          </cell>
          <cell r="I53">
            <v>25970</v>
          </cell>
        </row>
        <row r="54">
          <cell r="C54" t="str">
            <v>Pianopoli</v>
          </cell>
          <cell r="D54" t="str">
            <v>PIANOPOLI</v>
          </cell>
          <cell r="E54" t="str">
            <v>COMUNE DI PIANOPOLI</v>
          </cell>
          <cell r="F54" t="str">
            <v>COMUNE DI PIANOPOLI</v>
          </cell>
          <cell r="H54" t="str">
            <v>00296840796</v>
          </cell>
          <cell r="I54">
            <v>28081</v>
          </cell>
        </row>
        <row r="55">
          <cell r="C55" t="str">
            <v>Platania</v>
          </cell>
          <cell r="D55" t="str">
            <v>PLATANIA</v>
          </cell>
          <cell r="E55" t="str">
            <v>COMUNE DI PLATANIA</v>
          </cell>
          <cell r="F55" t="str">
            <v>comune di Platania</v>
          </cell>
          <cell r="H55" t="str">
            <v>00297970790</v>
          </cell>
          <cell r="I55">
            <v>28184</v>
          </cell>
        </row>
        <row r="56">
          <cell r="C56" t="str">
            <v>San Floro</v>
          </cell>
          <cell r="D56" t="str">
            <v>SAN FLORO</v>
          </cell>
          <cell r="E56" t="str">
            <v>COMUNE DI SAN FLORO</v>
          </cell>
          <cell r="F56" t="str">
            <v>COMUNE DI SAN FLORO</v>
          </cell>
          <cell r="H56" t="str">
            <v>00297920795</v>
          </cell>
          <cell r="I56">
            <v>30027</v>
          </cell>
        </row>
        <row r="57">
          <cell r="C57" t="str">
            <v>San Mango D'Aquino</v>
          </cell>
          <cell r="D57" t="str">
            <v>SAN MANGO D'AQUINO</v>
          </cell>
          <cell r="E57" t="str">
            <v>COMUNE DI SAN MANGO D'AQUINO</v>
          </cell>
          <cell r="H57" t="str">
            <v>00298010794</v>
          </cell>
          <cell r="I57">
            <v>36162</v>
          </cell>
        </row>
        <row r="58">
          <cell r="C58" t="str">
            <v>San Pietro Apostolo</v>
          </cell>
          <cell r="D58" t="str">
            <v>SAN PIETRO A MAIDA</v>
          </cell>
          <cell r="E58" t="str">
            <v>COMUNE DI SAN PIETRO A MAIDA</v>
          </cell>
          <cell r="F58" t="str">
            <v>Comune di San Pietro Apostolo</v>
          </cell>
          <cell r="H58" t="str">
            <v>00296580798</v>
          </cell>
          <cell r="I58">
            <v>28074</v>
          </cell>
        </row>
        <row r="59">
          <cell r="C59" t="str">
            <v>San Pietro a Maida</v>
          </cell>
          <cell r="D59" t="str">
            <v>SAN PIETRO APOSTOLO</v>
          </cell>
          <cell r="E59" t="str">
            <v>COMUNE DI SAN PIETRO APOSTOLO</v>
          </cell>
          <cell r="F59" t="str">
            <v>COMUNE SAN PIETRO A MAIDA</v>
          </cell>
          <cell r="H59" t="str">
            <v>00296600794</v>
          </cell>
          <cell r="I59">
            <v>28316</v>
          </cell>
        </row>
        <row r="60">
          <cell r="C60" t="str">
            <v>San Sostene</v>
          </cell>
          <cell r="D60" t="str">
            <v>SAN SOSTENE</v>
          </cell>
          <cell r="E60" t="str">
            <v>COMUNE DI SAN SOSTENE</v>
          </cell>
          <cell r="F60" t="str">
            <v>Comune di San Sostene</v>
          </cell>
          <cell r="H60" t="str">
            <v>00342150794</v>
          </cell>
          <cell r="I60">
            <v>29391</v>
          </cell>
        </row>
        <row r="61">
          <cell r="C61" t="str">
            <v>San Vito sullo Ionio</v>
          </cell>
          <cell r="D61" t="str">
            <v>SAN VITO SULLO JONIO</v>
          </cell>
          <cell r="E61" t="str">
            <v>COMUNE DI SAN VITO SULLO JONIO</v>
          </cell>
          <cell r="F61" t="str">
            <v>Comune di San Vito sullo Ionio</v>
          </cell>
          <cell r="H61" t="str">
            <v>00297870792</v>
          </cell>
          <cell r="I61">
            <v>22198</v>
          </cell>
        </row>
        <row r="62">
          <cell r="C62" t="str">
            <v>Sant'Andrea Apostolo dello Ionio</v>
          </cell>
          <cell r="D62" t="str">
            <v>SANT ANDREA APOSTOLO DELLO JONIO</v>
          </cell>
          <cell r="E62" t="str">
            <v>COMUNE DI SANT ANDREA APOSTOLO DELLO JONIO</v>
          </cell>
          <cell r="F62" t="str">
            <v>Comune di Sant'Andrea Apostolo dello Ionio</v>
          </cell>
          <cell r="H62" t="str">
            <v>00356330795</v>
          </cell>
          <cell r="I62">
            <v>29306</v>
          </cell>
        </row>
        <row r="63">
          <cell r="C63" t="str">
            <v>Santa Caterina Dello Jonio</v>
          </cell>
          <cell r="D63" t="str">
            <v>SANTA CATERINA DELLO JONIO</v>
          </cell>
          <cell r="E63" t="str">
            <v>COMUNE DI SANTA CATERINA DELLO JONIO</v>
          </cell>
          <cell r="H63" t="str">
            <v>00245050794</v>
          </cell>
          <cell r="I63">
            <v>24122</v>
          </cell>
        </row>
        <row r="64">
          <cell r="C64" t="str">
            <v>Satriano</v>
          </cell>
          <cell r="D64" t="str">
            <v>SATRIANO</v>
          </cell>
          <cell r="E64" t="str">
            <v>COMUNE DI SATRIANO</v>
          </cell>
          <cell r="F64" t="str">
            <v>Comune di Satriano</v>
          </cell>
          <cell r="H64" t="str">
            <v>00298190794</v>
          </cell>
          <cell r="I64">
            <v>24907</v>
          </cell>
        </row>
        <row r="65">
          <cell r="C65" t="str">
            <v>Sellia</v>
          </cell>
          <cell r="D65" t="str">
            <v>SELLIA</v>
          </cell>
          <cell r="E65" t="str">
            <v>COMUNE DI SELLIA</v>
          </cell>
          <cell r="F65" t="str">
            <v>Comune di Sellia</v>
          </cell>
          <cell r="H65" t="str">
            <v>00311650790</v>
          </cell>
          <cell r="I65">
            <v>27867</v>
          </cell>
        </row>
        <row r="66">
          <cell r="C66" t="str">
            <v>Sellia Marina</v>
          </cell>
          <cell r="D66" t="str">
            <v>SELLIA MARINA</v>
          </cell>
          <cell r="E66" t="str">
            <v>COMUNE DI SELLIA MARINA</v>
          </cell>
          <cell r="F66" t="str">
            <v>Comune di Sellia Marina</v>
          </cell>
          <cell r="H66" t="str">
            <v>00360710792</v>
          </cell>
          <cell r="I66">
            <v>27914</v>
          </cell>
        </row>
        <row r="67">
          <cell r="C67" t="str">
            <v>Serrastretta</v>
          </cell>
          <cell r="D67" t="str">
            <v>SERRASTRETTA</v>
          </cell>
          <cell r="E67" t="str">
            <v>COMUNE DI SERRASTRETTA</v>
          </cell>
          <cell r="F67" t="str">
            <v>COMUNE DI SERRASTRETTA</v>
          </cell>
          <cell r="H67" t="str">
            <v>00379460793</v>
          </cell>
          <cell r="I67">
            <v>28034</v>
          </cell>
        </row>
        <row r="68">
          <cell r="C68" t="str">
            <v>Sersale</v>
          </cell>
          <cell r="D68" t="str">
            <v>SERSALE</v>
          </cell>
          <cell r="E68" t="str">
            <v>COMUNE DI SERSALE</v>
          </cell>
          <cell r="F68" t="str">
            <v>Comune di Sersale</v>
          </cell>
          <cell r="H68" t="str">
            <v>00300810793</v>
          </cell>
          <cell r="I68">
            <v>24086</v>
          </cell>
        </row>
        <row r="69">
          <cell r="C69" t="str">
            <v>Settingiano</v>
          </cell>
          <cell r="D69" t="str">
            <v>SETTINGIANO</v>
          </cell>
          <cell r="E69" t="str">
            <v>COMUNE DI SETTINGIANO</v>
          </cell>
          <cell r="F69" t="str">
            <v>Comune di Settingiano</v>
          </cell>
          <cell r="H69" t="str">
            <v>00323390799</v>
          </cell>
          <cell r="I69">
            <v>27920</v>
          </cell>
        </row>
        <row r="70">
          <cell r="C70" t="str">
            <v>Simeri Crichi</v>
          </cell>
          <cell r="D70" t="str">
            <v>SIMERI CRICHI</v>
          </cell>
          <cell r="E70" t="str">
            <v>COMUNE DI SIMERI CRICHI</v>
          </cell>
          <cell r="F70" t="str">
            <v>Comune di Simeri Crichi</v>
          </cell>
          <cell r="H70" t="str">
            <v>00296790793</v>
          </cell>
          <cell r="I70">
            <v>22649</v>
          </cell>
        </row>
        <row r="71">
          <cell r="C71" t="str">
            <v>Sorbo San Basile</v>
          </cell>
          <cell r="D71" t="str">
            <v>SORBO SAN BASILE</v>
          </cell>
          <cell r="E71" t="str">
            <v>COMUNE DI SORBO SAN BASILE</v>
          </cell>
          <cell r="F71" t="str">
            <v>Comune di Sorbo San Basile</v>
          </cell>
          <cell r="H71" t="str">
            <v>00347860793</v>
          </cell>
          <cell r="I71">
            <v>29390</v>
          </cell>
        </row>
        <row r="72">
          <cell r="C72" t="str">
            <v>Soverato</v>
          </cell>
          <cell r="D72" t="str">
            <v>SOVERATO</v>
          </cell>
          <cell r="E72" t="str">
            <v>COMUNE DI SOVERATO</v>
          </cell>
          <cell r="F72" t="str">
            <v>Concessioni e Consulenze Srl</v>
          </cell>
          <cell r="H72" t="str">
            <v>07057670726</v>
          </cell>
          <cell r="I72">
            <v>34302</v>
          </cell>
        </row>
        <row r="73">
          <cell r="C73" t="str">
            <v>Soveria Mannelli</v>
          </cell>
          <cell r="D73" t="str">
            <v>SOVERIA MANNELLI</v>
          </cell>
          <cell r="E73" t="str">
            <v>COMUNE DI SOVERIA MANNELLI</v>
          </cell>
          <cell r="F73" t="str">
            <v>Comune di Soveria Mannelli</v>
          </cell>
          <cell r="H73" t="str">
            <v>00297290793</v>
          </cell>
          <cell r="I73">
            <v>28765</v>
          </cell>
        </row>
        <row r="74">
          <cell r="C74" t="str">
            <v>Soveria Simeri</v>
          </cell>
          <cell r="D74" t="str">
            <v>SOVERIA SIMERI</v>
          </cell>
          <cell r="E74" t="str">
            <v>COMUNE DI SOVERIA SIMERI</v>
          </cell>
          <cell r="F74" t="str">
            <v>Comune di Soveria Simeri</v>
          </cell>
          <cell r="H74" t="str">
            <v>00296920796</v>
          </cell>
          <cell r="I74">
            <v>28014</v>
          </cell>
        </row>
        <row r="75">
          <cell r="C75" t="str">
            <v>Squillace</v>
          </cell>
          <cell r="D75" t="str">
            <v>SQUILLACE</v>
          </cell>
          <cell r="E75" t="str">
            <v>COMUNE DI SQUILLACE</v>
          </cell>
          <cell r="F75" t="str">
            <v>Comune di Squillace</v>
          </cell>
          <cell r="H75" t="str">
            <v>00182160796</v>
          </cell>
          <cell r="I75">
            <v>28880</v>
          </cell>
        </row>
        <row r="76">
          <cell r="C76" t="str">
            <v>Stalettì</v>
          </cell>
          <cell r="D76" t="str">
            <v>STALETTI</v>
          </cell>
          <cell r="E76" t="str">
            <v>COMUNE DI STALETTI</v>
          </cell>
          <cell r="F76" t="str">
            <v>comune di stalettì</v>
          </cell>
          <cell r="H76" t="str">
            <v>00168290799</v>
          </cell>
          <cell r="I76">
            <v>28988</v>
          </cell>
        </row>
        <row r="77">
          <cell r="C77" t="str">
            <v>Taverna</v>
          </cell>
          <cell r="D77" t="str">
            <v>TAVERNA</v>
          </cell>
          <cell r="E77" t="str">
            <v>COMUNE DI TAVERNA</v>
          </cell>
          <cell r="F77" t="str">
            <v>COMUNE DI TAVERNA</v>
          </cell>
          <cell r="H77" t="str">
            <v>00108070798</v>
          </cell>
          <cell r="I77">
            <v>28788</v>
          </cell>
        </row>
        <row r="78">
          <cell r="C78" t="str">
            <v>Tiriolo</v>
          </cell>
          <cell r="D78" t="str">
            <v>TIRIOLO</v>
          </cell>
          <cell r="E78" t="str">
            <v>COMUNE DI TIRIOLO</v>
          </cell>
          <cell r="H78" t="str">
            <v>00297960791</v>
          </cell>
          <cell r="I78">
            <v>28283</v>
          </cell>
        </row>
        <row r="79">
          <cell r="C79" t="str">
            <v>Torre di Ruggiero</v>
          </cell>
          <cell r="D79" t="str">
            <v>TORRE DI RUGGIERO</v>
          </cell>
          <cell r="E79" t="str">
            <v>COMUNE DI TORRE DI RUGGIERO</v>
          </cell>
          <cell r="F79" t="str">
            <v>Comune di Torre di Ruggiero</v>
          </cell>
          <cell r="H79" t="str">
            <v>00297730798</v>
          </cell>
          <cell r="I79">
            <v>27948</v>
          </cell>
        </row>
        <row r="80">
          <cell r="C80" t="str">
            <v>Vallefiorita</v>
          </cell>
          <cell r="D80" t="str">
            <v>VALLEFIORITA</v>
          </cell>
          <cell r="E80" t="str">
            <v>COMUNE DI VALLEFIORITA</v>
          </cell>
          <cell r="F80" t="str">
            <v>COMUNE DI VALLEFIORITA</v>
          </cell>
          <cell r="H80" t="str">
            <v>00196790794</v>
          </cell>
          <cell r="I80">
            <v>22168</v>
          </cell>
        </row>
        <row r="81">
          <cell r="C81" t="str">
            <v>Zagarise</v>
          </cell>
          <cell r="D81" t="str">
            <v>ZAGARISE</v>
          </cell>
          <cell r="E81" t="str">
            <v>COMUNE DI ZAGARISE</v>
          </cell>
          <cell r="F81" t="str">
            <v>COMUNE DI ZAGARISE</v>
          </cell>
          <cell r="H81" t="str">
            <v>00282020791</v>
          </cell>
          <cell r="I81">
            <v>30056</v>
          </cell>
        </row>
        <row r="82">
          <cell r="C82" t="str">
            <v>Acquaformosa</v>
          </cell>
          <cell r="D82" t="str">
            <v>ACQUAFORMOSA</v>
          </cell>
          <cell r="E82" t="str">
            <v>COMUNE DI ACQUAFORMOSA</v>
          </cell>
          <cell r="F82" t="str">
            <v>COMUNE DI ACQUAFORMOSA</v>
          </cell>
          <cell r="H82" t="str">
            <v>00393710785</v>
          </cell>
          <cell r="I82">
            <v>28489</v>
          </cell>
        </row>
        <row r="83">
          <cell r="C83" t="str">
            <v>Acquappesa</v>
          </cell>
          <cell r="D83" t="str">
            <v>ACQUAPPESA</v>
          </cell>
          <cell r="E83" t="str">
            <v>COMUNE DI ACQUAPPESA</v>
          </cell>
          <cell r="F83" t="str">
            <v>COMUNE DI ACQUAPPESA</v>
          </cell>
          <cell r="H83" t="str">
            <v>00425340783</v>
          </cell>
          <cell r="I83">
            <v>30002</v>
          </cell>
        </row>
        <row r="84">
          <cell r="C84" t="str">
            <v>Acri</v>
          </cell>
          <cell r="D84" t="str">
            <v>ACRI</v>
          </cell>
          <cell r="E84" t="str">
            <v>COMUNE DI ACRI</v>
          </cell>
          <cell r="F84" t="str">
            <v>COMUNE DI ACRI</v>
          </cell>
          <cell r="H84" t="str">
            <v>00388690786</v>
          </cell>
          <cell r="I84">
            <v>28085</v>
          </cell>
        </row>
        <row r="85">
          <cell r="C85" t="str">
            <v>Aiello Calabro</v>
          </cell>
          <cell r="D85" t="str">
            <v>AIELLO CALABRO</v>
          </cell>
          <cell r="E85" t="str">
            <v>COMUNE DI AIELLO CALABRO</v>
          </cell>
          <cell r="F85" t="str">
            <v>COMUNE DI AIELLO CALABRO</v>
          </cell>
          <cell r="H85" t="str">
            <v>01895160784</v>
          </cell>
          <cell r="I85">
            <v>28678</v>
          </cell>
        </row>
        <row r="86">
          <cell r="C86" t="str">
            <v>Aieta</v>
          </cell>
          <cell r="D86" t="str">
            <v>AIETA</v>
          </cell>
          <cell r="E86" t="str">
            <v>COMUNE DI AIETA</v>
          </cell>
          <cell r="F86" t="str">
            <v>Comune di Aieta</v>
          </cell>
          <cell r="H86" t="str">
            <v>00391170784</v>
          </cell>
          <cell r="I86">
            <v>29462</v>
          </cell>
        </row>
        <row r="87">
          <cell r="C87" t="str">
            <v>Albidona</v>
          </cell>
          <cell r="D87" t="str">
            <v>ALBIDONA</v>
          </cell>
          <cell r="E87" t="str">
            <v>COMUNE DI ALBIDONA</v>
          </cell>
          <cell r="F87" t="str">
            <v>COMUNE DI ALBIDONA</v>
          </cell>
          <cell r="H87" t="str">
            <v>01379770785</v>
          </cell>
          <cell r="I87">
            <v>29926</v>
          </cell>
        </row>
        <row r="88">
          <cell r="C88" t="str">
            <v>Alessandria Del Carretto</v>
          </cell>
          <cell r="D88" t="str">
            <v>ALESSANDRIA DEL CARRETTO</v>
          </cell>
          <cell r="E88" t="str">
            <v>COMUNE DI ALESSANDRIA DEL CARRETTO</v>
          </cell>
          <cell r="H88" t="str">
            <v>81001290782</v>
          </cell>
          <cell r="I88">
            <v>29525</v>
          </cell>
        </row>
        <row r="89">
          <cell r="C89" t="str">
            <v>Altilia</v>
          </cell>
          <cell r="D89" t="str">
            <v>ALTILIA</v>
          </cell>
          <cell r="E89" t="str">
            <v>COMUNE DI ALTILIA</v>
          </cell>
          <cell r="F89" t="str">
            <v>COMUNE DI ALTILIA</v>
          </cell>
          <cell r="H89" t="str">
            <v>01538610781</v>
          </cell>
          <cell r="I89">
            <v>38851</v>
          </cell>
        </row>
        <row r="90">
          <cell r="C90" t="str">
            <v>Altomonte</v>
          </cell>
          <cell r="D90" t="str">
            <v>ALTOMONTE</v>
          </cell>
          <cell r="E90" t="str">
            <v>COMUNE DI ALTOMONTE</v>
          </cell>
          <cell r="F90" t="str">
            <v>comune di Altomonte</v>
          </cell>
          <cell r="H90" t="str">
            <v>01630950788</v>
          </cell>
          <cell r="I90">
            <v>28658</v>
          </cell>
        </row>
        <row r="91">
          <cell r="C91" t="str">
            <v>Amantea</v>
          </cell>
          <cell r="D91" t="str">
            <v>AMANTEA</v>
          </cell>
          <cell r="E91" t="str">
            <v>COMUNE DI AMANTEA</v>
          </cell>
          <cell r="F91" t="str">
            <v>COMUNE DI AMANTEA</v>
          </cell>
          <cell r="H91" t="str">
            <v>00363060781</v>
          </cell>
          <cell r="I91">
            <v>28141</v>
          </cell>
        </row>
        <row r="92">
          <cell r="C92" t="str">
            <v>Amendolara</v>
          </cell>
          <cell r="D92" t="str">
            <v>AMENDOLARA</v>
          </cell>
          <cell r="E92" t="str">
            <v>COMUNE DI AMENDOLARA</v>
          </cell>
          <cell r="F92" t="str">
            <v>Comune di Amendolara</v>
          </cell>
          <cell r="H92" t="str">
            <v>00462790783</v>
          </cell>
          <cell r="I92">
            <v>28812</v>
          </cell>
        </row>
        <row r="93">
          <cell r="C93" t="str">
            <v>Aprigliano</v>
          </cell>
          <cell r="D93" t="str">
            <v>APRIGLIANO</v>
          </cell>
          <cell r="E93" t="str">
            <v>COMUNE DI APRIGLIANO</v>
          </cell>
          <cell r="F93" t="str">
            <v>COMUNE DI APRIGLIANO</v>
          </cell>
          <cell r="H93" t="str">
            <v>00401030788</v>
          </cell>
          <cell r="I93">
            <v>28811</v>
          </cell>
        </row>
        <row r="94">
          <cell r="C94" t="str">
            <v>Belmonte Calabro</v>
          </cell>
          <cell r="D94" t="str">
            <v>BELMONTE CALABRO</v>
          </cell>
          <cell r="E94" t="str">
            <v>COMUNE DI BELMONTE CALABRO</v>
          </cell>
          <cell r="F94" t="str">
            <v>COMUNE DI BELMONTE CALABRO</v>
          </cell>
          <cell r="H94" t="str">
            <v>01281140788</v>
          </cell>
          <cell r="I94">
            <v>30021</v>
          </cell>
        </row>
        <row r="95">
          <cell r="C95" t="str">
            <v>Belsito</v>
          </cell>
          <cell r="D95" t="str">
            <v>BELSITO</v>
          </cell>
          <cell r="E95" t="str">
            <v>COMUNE DI BELSITO</v>
          </cell>
          <cell r="H95" t="str">
            <v>80005990785</v>
          </cell>
          <cell r="I95">
            <v>19952</v>
          </cell>
        </row>
        <row r="96">
          <cell r="C96" t="str">
            <v>Belvedere Marittimo</v>
          </cell>
          <cell r="D96" t="str">
            <v>BELVEDERE MARITTIMO</v>
          </cell>
          <cell r="E96" t="str">
            <v>COMUNE DI BELVEDERE MARITTIMO</v>
          </cell>
          <cell r="F96" t="str">
            <v>COMUNE DI BELVEDERE MARITTIMO</v>
          </cell>
          <cell r="H96" t="str">
            <v>00346830789</v>
          </cell>
          <cell r="I96">
            <v>28051</v>
          </cell>
        </row>
        <row r="97">
          <cell r="C97" t="str">
            <v>Bianchi</v>
          </cell>
          <cell r="D97" t="str">
            <v>BIANCHI</v>
          </cell>
          <cell r="E97" t="str">
            <v>COMUNE DI BIANCHI</v>
          </cell>
          <cell r="F97" t="str">
            <v>COMUNE DI BIANCHI</v>
          </cell>
          <cell r="H97" t="str">
            <v>00388560781</v>
          </cell>
          <cell r="I97">
            <v>28388</v>
          </cell>
        </row>
        <row r="98">
          <cell r="C98" t="str">
            <v>Bisignano</v>
          </cell>
          <cell r="D98" t="str">
            <v>BISIGNANO</v>
          </cell>
          <cell r="E98" t="str">
            <v>COMUNE DI BISIGNANO</v>
          </cell>
          <cell r="F98" t="str">
            <v>Comune di Bisignano</v>
          </cell>
          <cell r="H98" t="str">
            <v>00275260784</v>
          </cell>
          <cell r="I98">
            <v>28015</v>
          </cell>
        </row>
        <row r="99">
          <cell r="C99" t="str">
            <v>Bocchigliero</v>
          </cell>
          <cell r="D99" t="str">
            <v>BOCCHIGLIERO</v>
          </cell>
          <cell r="E99" t="str">
            <v>COMUNE DI BOCCHIGLIERO</v>
          </cell>
          <cell r="F99" t="str">
            <v>comune bocchigliero</v>
          </cell>
          <cell r="H99" t="str">
            <v>00861070787</v>
          </cell>
          <cell r="I99">
            <v>24423</v>
          </cell>
        </row>
        <row r="100">
          <cell r="C100" t="str">
            <v>Bonifati</v>
          </cell>
          <cell r="D100" t="str">
            <v>BONIFATI</v>
          </cell>
          <cell r="E100" t="str">
            <v>COMUNE DI BONIFATI</v>
          </cell>
          <cell r="F100" t="str">
            <v>COMUNE DI BONIFATI</v>
          </cell>
          <cell r="H100" t="str">
            <v>00390090785</v>
          </cell>
          <cell r="I100">
            <v>28936</v>
          </cell>
        </row>
        <row r="101">
          <cell r="C101" t="str">
            <v>Buonvicino</v>
          </cell>
          <cell r="D101" t="str">
            <v>BUONVICINO</v>
          </cell>
          <cell r="E101" t="str">
            <v>COMUNE DI BUONVICINO</v>
          </cell>
          <cell r="F101" t="str">
            <v>COMUNE DI BUONVICINO</v>
          </cell>
          <cell r="H101" t="str">
            <v>00402260780</v>
          </cell>
          <cell r="I101">
            <v>29271</v>
          </cell>
        </row>
        <row r="102">
          <cell r="C102" t="str">
            <v>Calopezzati</v>
          </cell>
          <cell r="D102" t="str">
            <v>CALOPEZZATI</v>
          </cell>
          <cell r="E102" t="str">
            <v>COMUNE DI CALOPEZZATI</v>
          </cell>
          <cell r="F102" t="str">
            <v>COMUNE DI CALOPEZZATI</v>
          </cell>
          <cell r="H102" t="str">
            <v>01637150788</v>
          </cell>
          <cell r="I102">
            <v>29334</v>
          </cell>
        </row>
        <row r="103">
          <cell r="C103" t="str">
            <v>Caloveto</v>
          </cell>
          <cell r="D103" t="str">
            <v>CALOVETO</v>
          </cell>
          <cell r="E103" t="str">
            <v>COMUNE DI CALOVETO</v>
          </cell>
          <cell r="F103" t="str">
            <v>comune di caloveto</v>
          </cell>
          <cell r="H103" t="str">
            <v>00892760786</v>
          </cell>
          <cell r="I103">
            <v>29365</v>
          </cell>
        </row>
        <row r="104">
          <cell r="C104" t="str">
            <v>Campana</v>
          </cell>
          <cell r="D104" t="str">
            <v>CAMPANA</v>
          </cell>
          <cell r="E104" t="str">
            <v>COMUNE DI CAMPANA</v>
          </cell>
          <cell r="F104" t="str">
            <v>COMUNE DI CAMPANA</v>
          </cell>
          <cell r="H104" t="str">
            <v>01190030781</v>
          </cell>
          <cell r="I104">
            <v>22166</v>
          </cell>
        </row>
        <row r="105">
          <cell r="C105" t="str">
            <v>Canna</v>
          </cell>
          <cell r="D105" t="str">
            <v>CANNA</v>
          </cell>
          <cell r="E105" t="str">
            <v>COMUNE DI CANNA</v>
          </cell>
          <cell r="F105" t="str">
            <v>COMUNE DI CANNA</v>
          </cell>
          <cell r="H105" t="str">
            <v>01606620787</v>
          </cell>
          <cell r="I105">
            <v>29459</v>
          </cell>
        </row>
        <row r="106">
          <cell r="C106" t="str">
            <v>Cariati</v>
          </cell>
          <cell r="D106" t="str">
            <v>CARIATI</v>
          </cell>
          <cell r="E106" t="str">
            <v>COMUNE DI CARIATI</v>
          </cell>
          <cell r="H106" t="str">
            <v>87000210788</v>
          </cell>
          <cell r="I106">
            <v>28609</v>
          </cell>
        </row>
        <row r="107">
          <cell r="C107" t="str">
            <v>Carolei</v>
          </cell>
          <cell r="D107" t="str">
            <v>CAROLEI</v>
          </cell>
          <cell r="E107" t="str">
            <v>COMUNE DI CAROLEI</v>
          </cell>
          <cell r="F107" t="str">
            <v>comune di carolei</v>
          </cell>
          <cell r="H107" t="str">
            <v>00260620786</v>
          </cell>
          <cell r="I107">
            <v>30007</v>
          </cell>
        </row>
        <row r="108">
          <cell r="C108" t="str">
            <v>Carpanzano</v>
          </cell>
          <cell r="D108" t="str">
            <v>CARPANZANO</v>
          </cell>
          <cell r="E108" t="str">
            <v>COMUNE DI CARPANZANO</v>
          </cell>
          <cell r="F108" t="str">
            <v>COMUNE DI CARPANZANO</v>
          </cell>
          <cell r="H108" t="str">
            <v>00404190787</v>
          </cell>
          <cell r="I108">
            <v>29502</v>
          </cell>
        </row>
        <row r="109">
          <cell r="C109" t="str">
            <v>Casali del Manco</v>
          </cell>
          <cell r="D109" t="str">
            <v>CASALI DEL MANCO</v>
          </cell>
          <cell r="E109" t="str">
            <v>COMUNE DI CASALI DEL MANCO</v>
          </cell>
          <cell r="F109" t="str">
            <v>Comune di Casali del Manco</v>
          </cell>
          <cell r="H109" t="str">
            <v>03509990788</v>
          </cell>
          <cell r="I109">
            <v>27960</v>
          </cell>
        </row>
        <row r="110">
          <cell r="C110" t="str">
            <v>Cassano all'Ionio</v>
          </cell>
          <cell r="D110" t="str">
            <v>CASSANO ALLO IONIO</v>
          </cell>
          <cell r="E110" t="str">
            <v>COMUNE DI CASSANO ALLO IONIO</v>
          </cell>
          <cell r="F110" t="str">
            <v>COMUNE DI CASSANO ALL'IONIO</v>
          </cell>
          <cell r="H110" t="str">
            <v>00529360786</v>
          </cell>
          <cell r="I110">
            <v>27931</v>
          </cell>
        </row>
        <row r="111">
          <cell r="C111" t="str">
            <v>Castiglione Cosentino</v>
          </cell>
          <cell r="D111" t="str">
            <v>CASTIGLIONE COSENTINO</v>
          </cell>
          <cell r="E111" t="str">
            <v>COMUNE DI CASTIGLIONE COSENTINO</v>
          </cell>
          <cell r="F111" t="str">
            <v>COMUNE DI CASTIGLIONE COSENTINO</v>
          </cell>
          <cell r="H111" t="str">
            <v>00391420783</v>
          </cell>
          <cell r="I111">
            <v>27873</v>
          </cell>
        </row>
        <row r="112">
          <cell r="C112" t="str">
            <v>Castrolibero</v>
          </cell>
          <cell r="D112" t="str">
            <v>CASTROLIBERO</v>
          </cell>
          <cell r="E112" t="str">
            <v>COMUNE DI CASTROLIBERO</v>
          </cell>
          <cell r="F112" t="str">
            <v>COMUNE DI CASTROLIBERO</v>
          </cell>
          <cell r="H112" t="str">
            <v>00352800783</v>
          </cell>
          <cell r="I112">
            <v>30035</v>
          </cell>
        </row>
        <row r="113">
          <cell r="C113" t="str">
            <v>Castroregio</v>
          </cell>
          <cell r="D113" t="str">
            <v>CASTROREGIO</v>
          </cell>
          <cell r="E113" t="str">
            <v>COMUNE DI CASTROREGIO</v>
          </cell>
          <cell r="F113" t="str">
            <v>COMUNE DI CASTROREGIO</v>
          </cell>
          <cell r="H113" t="str">
            <v>01721500781</v>
          </cell>
          <cell r="I113">
            <v>28306</v>
          </cell>
        </row>
        <row r="114">
          <cell r="C114" t="str">
            <v>Castrovillari</v>
          </cell>
          <cell r="D114" t="str">
            <v>CASTROVILLARI</v>
          </cell>
          <cell r="E114" t="str">
            <v>COMUNE DI CASTROVILLARI</v>
          </cell>
          <cell r="F114" t="str">
            <v>COMUNE DI CASTROVILLARI</v>
          </cell>
          <cell r="H114" t="str">
            <v>00937850782</v>
          </cell>
          <cell r="I114">
            <v>27959</v>
          </cell>
        </row>
        <row r="115">
          <cell r="C115" t="str">
            <v>Celico</v>
          </cell>
          <cell r="D115" t="str">
            <v>CELICO</v>
          </cell>
          <cell r="E115" t="str">
            <v>COMUNE DI CELICO</v>
          </cell>
          <cell r="F115" t="str">
            <v>COMUNE DI CELICO</v>
          </cell>
          <cell r="H115" t="str">
            <v>00395920788</v>
          </cell>
          <cell r="I115">
            <v>28171</v>
          </cell>
        </row>
        <row r="116">
          <cell r="C116" t="str">
            <v>Cellara</v>
          </cell>
          <cell r="D116" t="str">
            <v>CELLARA</v>
          </cell>
          <cell r="E116" t="str">
            <v>COMUNE DI CELLARA</v>
          </cell>
          <cell r="F116" t="str">
            <v>comune di cellara</v>
          </cell>
          <cell r="H116" t="str">
            <v>00392720785</v>
          </cell>
          <cell r="I116">
            <v>29546</v>
          </cell>
        </row>
        <row r="117">
          <cell r="C117" t="str">
            <v>Cerchiara di Calabria</v>
          </cell>
          <cell r="D117" t="str">
            <v>CERCHIARA DI CALABRIA</v>
          </cell>
          <cell r="E117" t="str">
            <v>COMUNE DI CERCHIARA DI CALABRIA</v>
          </cell>
          <cell r="F117" t="str">
            <v>Comune di Cerchiara di Calabria</v>
          </cell>
          <cell r="H117" t="str">
            <v>01552200782</v>
          </cell>
          <cell r="I117">
            <v>28309</v>
          </cell>
        </row>
        <row r="118">
          <cell r="C118" t="str">
            <v>Cerisano</v>
          </cell>
          <cell r="D118" t="str">
            <v>CERISANO</v>
          </cell>
          <cell r="E118" t="str">
            <v>COMUNE DI CERISANO</v>
          </cell>
          <cell r="F118" t="str">
            <v>Comune di Cerisano</v>
          </cell>
          <cell r="H118" t="str">
            <v>01109380780</v>
          </cell>
          <cell r="I118">
            <v>28764</v>
          </cell>
        </row>
        <row r="119">
          <cell r="C119" t="str">
            <v>Cervicati</v>
          </cell>
          <cell r="D119" t="str">
            <v>CERVICATI</v>
          </cell>
          <cell r="E119" t="str">
            <v>COMUNE DI CERVICATI</v>
          </cell>
          <cell r="F119" t="str">
            <v>Comune di Cervicati</v>
          </cell>
          <cell r="H119" t="str">
            <v>01597120789</v>
          </cell>
          <cell r="I119">
            <v>27842</v>
          </cell>
        </row>
        <row r="120">
          <cell r="C120" t="str">
            <v>Cerzeto</v>
          </cell>
          <cell r="D120" t="str">
            <v>CERZETO</v>
          </cell>
          <cell r="E120" t="str">
            <v>COMUNE DI CERZETO</v>
          </cell>
          <cell r="F120" t="str">
            <v>COMUNE DI CERZETO</v>
          </cell>
          <cell r="H120" t="str">
            <v>00375970787</v>
          </cell>
          <cell r="I120">
            <v>28206</v>
          </cell>
        </row>
        <row r="121">
          <cell r="C121" t="str">
            <v>Cetraro</v>
          </cell>
          <cell r="D121" t="str">
            <v>CETRARO</v>
          </cell>
          <cell r="E121" t="str">
            <v>COMUNE DI CETRARO</v>
          </cell>
          <cell r="F121" t="str">
            <v>Comune di Cetraro</v>
          </cell>
          <cell r="H121" t="str">
            <v>00951830785</v>
          </cell>
          <cell r="I121">
            <v>27918</v>
          </cell>
        </row>
        <row r="122">
          <cell r="C122" t="str">
            <v>Civita</v>
          </cell>
          <cell r="D122" t="str">
            <v>CIVITA</v>
          </cell>
          <cell r="E122" t="str">
            <v>COMUNE DI CIVITA</v>
          </cell>
          <cell r="F122" t="str">
            <v>comune di civita</v>
          </cell>
          <cell r="H122" t="str">
            <v>00892690785</v>
          </cell>
          <cell r="I122">
            <v>29496</v>
          </cell>
        </row>
        <row r="123">
          <cell r="C123" t="str">
            <v>Cleto</v>
          </cell>
          <cell r="D123" t="str">
            <v>CLETO</v>
          </cell>
          <cell r="E123" t="str">
            <v>COMUNE DI CLETO</v>
          </cell>
          <cell r="F123" t="str">
            <v>COMUNE DI CLETO</v>
          </cell>
          <cell r="H123" t="str">
            <v>01102630785</v>
          </cell>
          <cell r="I123">
            <v>29344</v>
          </cell>
        </row>
        <row r="124">
          <cell r="C124" t="str">
            <v>Colosimi</v>
          </cell>
          <cell r="D124" t="str">
            <v>COLOSIMI</v>
          </cell>
          <cell r="E124" t="str">
            <v>COMUNE DI COLOSIMI</v>
          </cell>
          <cell r="F124" t="str">
            <v>COMUNE DI COLOSIMI</v>
          </cell>
          <cell r="H124" t="str">
            <v>00375660784</v>
          </cell>
          <cell r="I124">
            <v>24179</v>
          </cell>
        </row>
        <row r="125">
          <cell r="C125" t="str">
            <v>Corigliano-Rossano</v>
          </cell>
          <cell r="D125" t="str">
            <v>CORIGLIANO-ROSSANO</v>
          </cell>
          <cell r="E125" t="str">
            <v>COMUNE DI CORIGLIANO-ROSSANO</v>
          </cell>
          <cell r="F125" t="str">
            <v>COMUNE DI CORIGLIANO-ROSSANO</v>
          </cell>
          <cell r="H125" t="str">
            <v>03557570789</v>
          </cell>
          <cell r="I125">
            <v>28113</v>
          </cell>
        </row>
        <row r="126">
          <cell r="C126" t="str">
            <v>Cosenza</v>
          </cell>
          <cell r="D126" t="str">
            <v>COSENZA</v>
          </cell>
          <cell r="E126" t="str">
            <v>COMUNE DI COSENZA</v>
          </cell>
          <cell r="F126" t="str">
            <v>Comune di Cosenza</v>
          </cell>
          <cell r="H126" t="str">
            <v>00314410788</v>
          </cell>
          <cell r="I126">
            <v>28046</v>
          </cell>
        </row>
        <row r="127">
          <cell r="C127" t="str">
            <v>Cropalati</v>
          </cell>
          <cell r="D127" t="str">
            <v>CROPALATI</v>
          </cell>
          <cell r="E127" t="str">
            <v>COMUNE DI CROPALATI</v>
          </cell>
          <cell r="F127" t="str">
            <v>COMUNE DI CROPALATI</v>
          </cell>
          <cell r="H127" t="str">
            <v>00379080781</v>
          </cell>
          <cell r="I127">
            <v>28154</v>
          </cell>
        </row>
        <row r="128">
          <cell r="C128" t="str">
            <v>Crosia</v>
          </cell>
          <cell r="D128" t="str">
            <v>CROSIA</v>
          </cell>
          <cell r="E128" t="str">
            <v>COMUNE DI CROSIA</v>
          </cell>
          <cell r="F128" t="str">
            <v>COMUNE DI CROSIA</v>
          </cell>
          <cell r="H128" t="str">
            <v>01722020789</v>
          </cell>
          <cell r="I128">
            <v>28036</v>
          </cell>
        </row>
        <row r="129">
          <cell r="C129" t="str">
            <v>Diamante</v>
          </cell>
          <cell r="D129" t="str">
            <v>DIAMANTE</v>
          </cell>
          <cell r="E129" t="str">
            <v>COMUNE DI DIAMANTE</v>
          </cell>
          <cell r="F129" t="str">
            <v>COMUNE DI DIAMANTE</v>
          </cell>
          <cell r="H129" t="str">
            <v>00362420788</v>
          </cell>
          <cell r="I129">
            <v>30000</v>
          </cell>
        </row>
        <row r="130">
          <cell r="C130" t="str">
            <v>Dipignano</v>
          </cell>
          <cell r="D130" t="str">
            <v>DIPIGNANO</v>
          </cell>
          <cell r="E130" t="str">
            <v>COMUNE DI DIPIGNANO</v>
          </cell>
          <cell r="F130" t="str">
            <v>COMUNE DI DIPIGNANO</v>
          </cell>
          <cell r="H130" t="str">
            <v>02297690782</v>
          </cell>
          <cell r="I130">
            <v>30031</v>
          </cell>
        </row>
        <row r="131">
          <cell r="C131" t="str">
            <v>Domanico</v>
          </cell>
          <cell r="D131" t="str">
            <v>DOMANICO</v>
          </cell>
          <cell r="E131" t="str">
            <v>COMUNE DI DOMANICO</v>
          </cell>
          <cell r="F131" t="str">
            <v>Comune di Domanico</v>
          </cell>
          <cell r="H131" t="str">
            <v>00250850781</v>
          </cell>
          <cell r="I131">
            <v>29463</v>
          </cell>
        </row>
        <row r="132">
          <cell r="C132" t="str">
            <v>Fagnano Castello</v>
          </cell>
          <cell r="D132" t="str">
            <v>FAGNANO CASTELLO</v>
          </cell>
          <cell r="E132" t="str">
            <v>COMUNE DI FAGNANO CASTELLO</v>
          </cell>
          <cell r="F132" t="str">
            <v>COMUNE DI FAGNANO CASTELLO</v>
          </cell>
          <cell r="H132" t="str">
            <v>00263860785</v>
          </cell>
          <cell r="I132">
            <v>28785</v>
          </cell>
        </row>
        <row r="133">
          <cell r="C133" t="str">
            <v>Falconara Albanese</v>
          </cell>
          <cell r="D133" t="str">
            <v>FALCONARA ALBANESE</v>
          </cell>
          <cell r="E133" t="str">
            <v>COMUNE DI FALCONARA ALBANESE</v>
          </cell>
          <cell r="F133" t="str">
            <v>COMUNE DI FALCONARA ALBANESE</v>
          </cell>
          <cell r="H133" t="str">
            <v>01174860781</v>
          </cell>
          <cell r="I133">
            <v>28129</v>
          </cell>
        </row>
        <row r="134">
          <cell r="C134" t="str">
            <v>Figline Vegliaturo</v>
          </cell>
          <cell r="D134" t="str">
            <v>FIGLINE VEGLIATURO</v>
          </cell>
          <cell r="E134" t="str">
            <v>COMUNE DI FIGLINE VEGLIATURO</v>
          </cell>
          <cell r="F134" t="str">
            <v>comune di figline vegliaturo</v>
          </cell>
          <cell r="H134" t="str">
            <v>00374200780</v>
          </cell>
          <cell r="I134">
            <v>34382</v>
          </cell>
        </row>
        <row r="135">
          <cell r="C135" t="str">
            <v>Firmo</v>
          </cell>
          <cell r="D135" t="str">
            <v>FIRMO</v>
          </cell>
          <cell r="E135" t="str">
            <v>COMUNE DI FIRMO</v>
          </cell>
          <cell r="F135" t="str">
            <v>Comune di Firmo</v>
          </cell>
          <cell r="H135" t="str">
            <v>00423160787</v>
          </cell>
          <cell r="I135">
            <v>27858</v>
          </cell>
        </row>
        <row r="136">
          <cell r="C136" t="str">
            <v>Fiumefreddo Bruzio</v>
          </cell>
          <cell r="D136" t="str">
            <v>FIUMEFREDDO BRUZIO</v>
          </cell>
          <cell r="E136" t="str">
            <v>COMUNE DI FIUMEFREDDO BRUZIO</v>
          </cell>
          <cell r="F136" t="str">
            <v>Comune di Fiumefreddo Bruzio</v>
          </cell>
          <cell r="H136" t="str">
            <v>01649740782</v>
          </cell>
          <cell r="I136">
            <v>28823</v>
          </cell>
        </row>
        <row r="137">
          <cell r="C137" t="str">
            <v>Francavilla Marittima</v>
          </cell>
          <cell r="D137" t="str">
            <v>FRANCAVILLA MARITTIMA</v>
          </cell>
          <cell r="E137" t="str">
            <v>COMUNE DI FRANCAVILLA MARITTIMA</v>
          </cell>
          <cell r="F137" t="str">
            <v>Comune di Francavilla Marittima</v>
          </cell>
          <cell r="H137" t="str">
            <v>00941340788</v>
          </cell>
          <cell r="I137">
            <v>29323</v>
          </cell>
        </row>
        <row r="138">
          <cell r="C138" t="str">
            <v>Frascineto</v>
          </cell>
          <cell r="D138" t="str">
            <v>FRASCINETO</v>
          </cell>
          <cell r="E138" t="str">
            <v>COMUNE DI FRASCINETO</v>
          </cell>
          <cell r="F138" t="str">
            <v>Comune di Frascineto</v>
          </cell>
          <cell r="H138" t="str">
            <v>00356630780</v>
          </cell>
          <cell r="I138">
            <v>28079</v>
          </cell>
        </row>
        <row r="139">
          <cell r="C139" t="str">
            <v>Fuscaldo</v>
          </cell>
          <cell r="D139" t="str">
            <v>FUSCALDO</v>
          </cell>
          <cell r="E139" t="str">
            <v>COMUNE DI FUSCALDO</v>
          </cell>
          <cell r="F139" t="str">
            <v>COMUNE DI FUSCALDO</v>
          </cell>
          <cell r="H139" t="str">
            <v>00341640787</v>
          </cell>
          <cell r="I139">
            <v>28520</v>
          </cell>
        </row>
        <row r="140">
          <cell r="C140" t="str">
            <v>Grimaldi</v>
          </cell>
          <cell r="D140" t="str">
            <v>GRIMALDI</v>
          </cell>
          <cell r="E140" t="str">
            <v>COMUNE DI GRIMALDI</v>
          </cell>
          <cell r="F140" t="str">
            <v>COMUNE DI GRIMALDI</v>
          </cell>
          <cell r="H140" t="str">
            <v>00405200783</v>
          </cell>
          <cell r="I140">
            <v>28342</v>
          </cell>
        </row>
        <row r="141">
          <cell r="C141" t="str">
            <v>Grisolia</v>
          </cell>
          <cell r="D141" t="str">
            <v>GRISOLIA</v>
          </cell>
          <cell r="E141" t="str">
            <v>COMUNE DI GRISOLIA</v>
          </cell>
          <cell r="H141" t="str">
            <v>00431430784</v>
          </cell>
          <cell r="I141">
            <v>29312</v>
          </cell>
        </row>
        <row r="142">
          <cell r="C142" t="str">
            <v>Guardia Piemontese</v>
          </cell>
          <cell r="D142" t="str">
            <v>GUARDIA PIEMONTESE</v>
          </cell>
          <cell r="E142" t="str">
            <v>COMUNE DI GUARDIA PIEMONTESE</v>
          </cell>
          <cell r="F142" t="str">
            <v>COMUNE DI GUARDIA PIEMONTESE</v>
          </cell>
          <cell r="H142" t="str">
            <v>00263580789</v>
          </cell>
          <cell r="I142">
            <v>28003</v>
          </cell>
        </row>
        <row r="143">
          <cell r="C143" t="str">
            <v>Lago</v>
          </cell>
          <cell r="D143" t="str">
            <v>LAGO</v>
          </cell>
          <cell r="E143" t="str">
            <v>COMUNE DI LAGO</v>
          </cell>
          <cell r="F143" t="str">
            <v>COMUNE DI LAGO</v>
          </cell>
          <cell r="H143" t="str">
            <v>01385940786</v>
          </cell>
          <cell r="I143">
            <v>28187</v>
          </cell>
        </row>
        <row r="144">
          <cell r="C144" t="str">
            <v>Laino Borgo</v>
          </cell>
          <cell r="D144" t="str">
            <v>LAINO BORGO</v>
          </cell>
          <cell r="E144" t="str">
            <v>COMUNE DI LAINO BORGO</v>
          </cell>
          <cell r="F144" t="str">
            <v>COMUNE DI LAINO BORGO</v>
          </cell>
          <cell r="H144" t="str">
            <v>00396610784</v>
          </cell>
          <cell r="I144">
            <v>29304</v>
          </cell>
        </row>
        <row r="145">
          <cell r="C145" t="str">
            <v>Laino Castello</v>
          </cell>
          <cell r="D145" t="str">
            <v>LAINO CASTELLO</v>
          </cell>
          <cell r="E145" t="str">
            <v>COMUNE DI LAINO CASTELLO</v>
          </cell>
          <cell r="F145" t="str">
            <v>COMUNE DI LAINO CASTELLO</v>
          </cell>
          <cell r="H145" t="str">
            <v>00419860788</v>
          </cell>
          <cell r="I145">
            <v>27954</v>
          </cell>
        </row>
        <row r="146">
          <cell r="C146" t="str">
            <v>Lappano</v>
          </cell>
          <cell r="D146" t="str">
            <v>LAPPANO</v>
          </cell>
          <cell r="E146" t="str">
            <v>COMUNE DI LAPPANO</v>
          </cell>
          <cell r="F146" t="str">
            <v>COMUNE DI LAPPANO</v>
          </cell>
          <cell r="H146" t="str">
            <v>00369990783</v>
          </cell>
          <cell r="I146">
            <v>22098</v>
          </cell>
        </row>
        <row r="147">
          <cell r="C147" t="str">
            <v>Lattarico</v>
          </cell>
          <cell r="D147" t="str">
            <v>LATTARICO</v>
          </cell>
          <cell r="E147" t="str">
            <v>COMUNE DI LATTARICO</v>
          </cell>
          <cell r="F147" t="str">
            <v>COMUNE DI LATTARICO</v>
          </cell>
          <cell r="H147" t="str">
            <v>00403120785</v>
          </cell>
          <cell r="I147">
            <v>28143</v>
          </cell>
        </row>
        <row r="148">
          <cell r="C148" t="str">
            <v>Longobardi</v>
          </cell>
          <cell r="D148" t="str">
            <v>LONGOBARDI</v>
          </cell>
          <cell r="E148" t="str">
            <v>COMUNE DI LONGOBARDI</v>
          </cell>
          <cell r="F148" t="str">
            <v>COMUNE DI LONGOBARDI</v>
          </cell>
          <cell r="H148" t="str">
            <v>00409460789</v>
          </cell>
          <cell r="I148">
            <v>28371</v>
          </cell>
        </row>
        <row r="149">
          <cell r="C149" t="str">
            <v>Longobucco</v>
          </cell>
          <cell r="D149" t="str">
            <v>LONGOBUCCO</v>
          </cell>
          <cell r="E149" t="str">
            <v>COMUNE DI LONGOBUCCO</v>
          </cell>
          <cell r="F149" t="str">
            <v>comune di longobucco</v>
          </cell>
          <cell r="H149" t="str">
            <v>00385040787</v>
          </cell>
          <cell r="I149">
            <v>28343</v>
          </cell>
        </row>
        <row r="150">
          <cell r="C150" t="str">
            <v>Lungro</v>
          </cell>
          <cell r="D150" t="str">
            <v>LUNGRO</v>
          </cell>
          <cell r="E150" t="str">
            <v>COMUNE DI LUNGRO</v>
          </cell>
          <cell r="F150" t="str">
            <v>COMUNE DI LUNGRO</v>
          </cell>
          <cell r="H150" t="str">
            <v>00430420786</v>
          </cell>
          <cell r="I150">
            <v>28593</v>
          </cell>
        </row>
        <row r="151">
          <cell r="C151" t="str">
            <v>Luzzi</v>
          </cell>
          <cell r="D151" t="str">
            <v>LUZZI</v>
          </cell>
          <cell r="E151" t="str">
            <v>COMUNE DI LUZZI</v>
          </cell>
          <cell r="F151" t="str">
            <v>Comune di Luzzi</v>
          </cell>
          <cell r="H151" t="str">
            <v>01080090788</v>
          </cell>
          <cell r="I151">
            <v>38156</v>
          </cell>
        </row>
        <row r="152">
          <cell r="C152" t="str">
            <v>Maierà</v>
          </cell>
          <cell r="D152" t="str">
            <v>MAIERA'</v>
          </cell>
          <cell r="E152" t="str">
            <v>COMUNE DI MAIERA'</v>
          </cell>
          <cell r="F152" t="str">
            <v>comune di Maierà</v>
          </cell>
          <cell r="H152" t="str">
            <v>00394620785</v>
          </cell>
          <cell r="I152">
            <v>29367</v>
          </cell>
        </row>
        <row r="153">
          <cell r="C153" t="str">
            <v>Malito</v>
          </cell>
          <cell r="D153" t="str">
            <v>MALITO</v>
          </cell>
          <cell r="E153" t="str">
            <v>COMUNE DI MALITO</v>
          </cell>
          <cell r="F153" t="str">
            <v>COMUNE DI MALITO</v>
          </cell>
          <cell r="H153">
            <v>80004010783</v>
          </cell>
          <cell r="I153">
            <v>29489</v>
          </cell>
        </row>
        <row r="154">
          <cell r="C154" t="str">
            <v>Malvito</v>
          </cell>
          <cell r="D154" t="str">
            <v>MALVITO</v>
          </cell>
          <cell r="E154" t="str">
            <v>COMUNE DI MALVITO</v>
          </cell>
          <cell r="F154" t="str">
            <v>COMUNE DI MALVITO</v>
          </cell>
          <cell r="H154" t="str">
            <v>00467550786</v>
          </cell>
          <cell r="I154">
            <v>28105</v>
          </cell>
        </row>
        <row r="155">
          <cell r="C155" t="str">
            <v>Mandatoriccio</v>
          </cell>
          <cell r="D155" t="str">
            <v>MANDATORICCIO</v>
          </cell>
          <cell r="E155" t="str">
            <v>COMUNE DI MANDATORICCIO</v>
          </cell>
          <cell r="F155" t="str">
            <v>COMUNE DI MANDATORICCIO</v>
          </cell>
          <cell r="H155" t="str">
            <v>01959080787</v>
          </cell>
          <cell r="I155">
            <v>33936</v>
          </cell>
        </row>
        <row r="156">
          <cell r="C156" t="str">
            <v>Mangone</v>
          </cell>
          <cell r="D156" t="str">
            <v>MANGONE</v>
          </cell>
          <cell r="E156" t="str">
            <v>COMUNE DI MANGONE</v>
          </cell>
          <cell r="F156" t="str">
            <v>COMUNE DI MANGONE</v>
          </cell>
          <cell r="H156" t="str">
            <v>00417550787</v>
          </cell>
          <cell r="I156">
            <v>22245</v>
          </cell>
        </row>
        <row r="157">
          <cell r="C157" t="str">
            <v>Marano Marchesato</v>
          </cell>
          <cell r="D157" t="str">
            <v>MARANO MARCHESATO</v>
          </cell>
          <cell r="E157" t="str">
            <v>COMUNE DI MARANO MARCHESATO</v>
          </cell>
          <cell r="H157" t="str">
            <v>00390390789</v>
          </cell>
          <cell r="I157">
            <v>28787</v>
          </cell>
        </row>
        <row r="158">
          <cell r="C158" t="str">
            <v>Marano Principato</v>
          </cell>
          <cell r="D158" t="str">
            <v>MARANO PRINCIPATO</v>
          </cell>
          <cell r="E158" t="str">
            <v>COMUNE DI MARANO PRINCIPATO</v>
          </cell>
          <cell r="F158" t="str">
            <v>COMUNE DI MARANO PRINCIPATO</v>
          </cell>
          <cell r="H158" t="str">
            <v>00376350781</v>
          </cell>
          <cell r="I158">
            <v>27832</v>
          </cell>
        </row>
        <row r="159">
          <cell r="C159" t="str">
            <v>Marzi</v>
          </cell>
          <cell r="D159" t="str">
            <v>MARZI</v>
          </cell>
          <cell r="E159" t="str">
            <v>COMUNE DI MARZI</v>
          </cell>
          <cell r="F159" t="str">
            <v>COMUNE DI MARZI</v>
          </cell>
          <cell r="H159" t="str">
            <v>00371360785</v>
          </cell>
          <cell r="I159">
            <v>22161</v>
          </cell>
        </row>
        <row r="160">
          <cell r="C160" t="str">
            <v>Mendicino</v>
          </cell>
          <cell r="D160" t="str">
            <v>MENDICINO</v>
          </cell>
          <cell r="E160" t="str">
            <v>COMUNE DI MENDICINO</v>
          </cell>
          <cell r="F160" t="str">
            <v>COMUNE DI MENDICINO</v>
          </cell>
          <cell r="H160" t="str">
            <v>00391910783</v>
          </cell>
          <cell r="I160">
            <v>28108</v>
          </cell>
        </row>
        <row r="161">
          <cell r="C161" t="str">
            <v>Mongrassano</v>
          </cell>
          <cell r="D161" t="str">
            <v>MONGRASSANO</v>
          </cell>
          <cell r="E161" t="str">
            <v>COMUNE DI MONGRASSANO</v>
          </cell>
          <cell r="F161" t="str">
            <v>COMUNE DI MONGRASSANO</v>
          </cell>
          <cell r="H161" t="str">
            <v>00431630789</v>
          </cell>
          <cell r="I161">
            <v>27852</v>
          </cell>
        </row>
        <row r="162">
          <cell r="C162" t="str">
            <v>Montalto Uffugo</v>
          </cell>
          <cell r="D162" t="str">
            <v>MONTALTO UFFUGO</v>
          </cell>
          <cell r="E162" t="str">
            <v>COMUNE DI MONTALTO UFFUGO</v>
          </cell>
          <cell r="F162" t="str">
            <v>COMUNE DI MONTALTO UFFUGO</v>
          </cell>
          <cell r="H162" t="str">
            <v>00348990789</v>
          </cell>
          <cell r="I162">
            <v>28059</v>
          </cell>
        </row>
        <row r="163">
          <cell r="C163" t="str">
            <v>Montegiordano</v>
          </cell>
          <cell r="D163" t="str">
            <v>MONTEGIORDANO</v>
          </cell>
          <cell r="E163" t="str">
            <v>COMUNE DI MONTEGIORDANO</v>
          </cell>
          <cell r="F163" t="str">
            <v>COMUNE DI MONTEGIORDANO</v>
          </cell>
          <cell r="H163" t="str">
            <v>01826020784</v>
          </cell>
          <cell r="I163">
            <v>27862</v>
          </cell>
        </row>
        <row r="164">
          <cell r="C164" t="str">
            <v>Morano Calabro</v>
          </cell>
          <cell r="D164" t="str">
            <v>MORANO CALABRO</v>
          </cell>
          <cell r="E164" t="str">
            <v>COMUNE DI MORANO CALABRO</v>
          </cell>
          <cell r="F164" t="str">
            <v>Comune di Morano Calabro</v>
          </cell>
          <cell r="H164" t="str">
            <v>00925430787</v>
          </cell>
          <cell r="I164">
            <v>22165</v>
          </cell>
        </row>
        <row r="165">
          <cell r="C165" t="str">
            <v>Mormanno</v>
          </cell>
          <cell r="D165" t="str">
            <v>MORMANNO</v>
          </cell>
          <cell r="E165" t="str">
            <v>COMUNE DI MORMANNO</v>
          </cell>
          <cell r="F165" t="str">
            <v>comune di mormanno</v>
          </cell>
          <cell r="H165" t="str">
            <v>00403460785</v>
          </cell>
          <cell r="I165">
            <v>27890</v>
          </cell>
        </row>
        <row r="166">
          <cell r="C166" t="str">
            <v>Mottafollone</v>
          </cell>
          <cell r="D166" t="str">
            <v>MOTTAFOLLONE</v>
          </cell>
          <cell r="E166" t="str">
            <v>COMUNE DI MOTTAFOLLONE</v>
          </cell>
          <cell r="F166" t="str">
            <v>COMUNE DI MOTTAFOLLONE</v>
          </cell>
          <cell r="H166" t="str">
            <v>00343630786</v>
          </cell>
          <cell r="I166">
            <v>28096</v>
          </cell>
        </row>
        <row r="167">
          <cell r="C167" t="str">
            <v>Nocara</v>
          </cell>
          <cell r="D167" t="str">
            <v>NOCARA</v>
          </cell>
          <cell r="E167" t="str">
            <v>COMUNE DI NOCARA</v>
          </cell>
          <cell r="F167" t="str">
            <v>COMUNE DI NOCARA</v>
          </cell>
          <cell r="H167" t="str">
            <v>01792920785</v>
          </cell>
          <cell r="I167">
            <v>30016</v>
          </cell>
        </row>
        <row r="168">
          <cell r="C168" t="str">
            <v>Oriolo</v>
          </cell>
          <cell r="D168" t="str">
            <v>ORIOLO</v>
          </cell>
          <cell r="E168" t="str">
            <v>COMUNE DI ORIOLO</v>
          </cell>
          <cell r="F168" t="str">
            <v>COMUNE DI ORIOLO</v>
          </cell>
          <cell r="H168" t="str">
            <v>01205810789</v>
          </cell>
          <cell r="I168">
            <v>29229</v>
          </cell>
        </row>
        <row r="169">
          <cell r="C169" t="str">
            <v>Orsomarso</v>
          </cell>
          <cell r="D169" t="str">
            <v>ORSOMARSO</v>
          </cell>
          <cell r="E169" t="str">
            <v>COMUNE DI ORSOMARSO</v>
          </cell>
          <cell r="F169" t="str">
            <v>COMUNE DI ORSOMARSO</v>
          </cell>
          <cell r="H169" t="str">
            <v>00404880783</v>
          </cell>
          <cell r="I169">
            <v>29364</v>
          </cell>
        </row>
        <row r="170">
          <cell r="C170" t="str">
            <v>Paludi</v>
          </cell>
          <cell r="D170" t="str">
            <v>PALUDI</v>
          </cell>
          <cell r="E170" t="str">
            <v>COMUNE DI PALUDI</v>
          </cell>
          <cell r="F170" t="str">
            <v>COMUNE DI PALUDI</v>
          </cell>
          <cell r="H170" t="str">
            <v>00364800789</v>
          </cell>
          <cell r="I170">
            <v>29492</v>
          </cell>
        </row>
        <row r="171">
          <cell r="C171" t="str">
            <v>Panettieri</v>
          </cell>
          <cell r="D171" t="str">
            <v>PANETTIERI</v>
          </cell>
          <cell r="E171" t="str">
            <v>COMUNE DI PANETTIERI</v>
          </cell>
          <cell r="F171" t="str">
            <v>COMUNE DI PANETTIERI</v>
          </cell>
          <cell r="H171" t="str">
            <v>00391660784</v>
          </cell>
          <cell r="I171">
            <v>27845</v>
          </cell>
        </row>
        <row r="172">
          <cell r="C172" t="str">
            <v>Paola</v>
          </cell>
          <cell r="D172" t="str">
            <v>PAOLA</v>
          </cell>
          <cell r="E172" t="str">
            <v>COMUNE DI PAOLA</v>
          </cell>
          <cell r="F172" t="str">
            <v>COMUNE DI PAOLA</v>
          </cell>
          <cell r="H172" t="str">
            <v>00899500789</v>
          </cell>
          <cell r="I172">
            <v>25789</v>
          </cell>
        </row>
        <row r="173">
          <cell r="C173" t="str">
            <v>Papasidero</v>
          </cell>
          <cell r="D173" t="str">
            <v>PAPASIDERO</v>
          </cell>
          <cell r="E173" t="str">
            <v>COMUNE DI PAPASIDERO</v>
          </cell>
          <cell r="F173" t="str">
            <v>COMUNE DI PAPASIDERO</v>
          </cell>
          <cell r="H173" t="str">
            <v>01751310788</v>
          </cell>
          <cell r="I173">
            <v>29484</v>
          </cell>
        </row>
        <row r="174">
          <cell r="C174" t="str">
            <v>Parenti</v>
          </cell>
          <cell r="D174" t="str">
            <v>PARENTI</v>
          </cell>
          <cell r="E174" t="str">
            <v>COMUNE DI PARENTI</v>
          </cell>
          <cell r="F174" t="str">
            <v>COMUNE DI PARENTI</v>
          </cell>
          <cell r="H174" t="str">
            <v>00352000780</v>
          </cell>
          <cell r="I174">
            <v>29325</v>
          </cell>
        </row>
        <row r="175">
          <cell r="C175" t="str">
            <v>Paterno Calabro</v>
          </cell>
          <cell r="D175" t="str">
            <v>PATERNO CALABRO</v>
          </cell>
          <cell r="E175" t="str">
            <v>COMUNE DI PATERNO CALABRO</v>
          </cell>
          <cell r="F175" t="str">
            <v>Comune di Paterno Calabro</v>
          </cell>
          <cell r="H175" t="str">
            <v>00399900786</v>
          </cell>
          <cell r="I175">
            <v>27872</v>
          </cell>
        </row>
        <row r="176">
          <cell r="C176" t="str">
            <v>Pedivigliano</v>
          </cell>
          <cell r="D176" t="str">
            <v>PEDIVIGLIANO</v>
          </cell>
          <cell r="E176" t="str">
            <v>COMUNE DI PEDIVIGLIANO</v>
          </cell>
          <cell r="F176" t="str">
            <v>COMUNE DI PEDIVIGLIANO</v>
          </cell>
          <cell r="H176" t="str">
            <v>00405550781</v>
          </cell>
          <cell r="I176">
            <v>28341</v>
          </cell>
        </row>
        <row r="177">
          <cell r="C177" t="str">
            <v>Piane Crati</v>
          </cell>
          <cell r="D177" t="str">
            <v>PIANE CRATI</v>
          </cell>
          <cell r="E177" t="str">
            <v>COMUNE DI PIANE CRATI</v>
          </cell>
          <cell r="F177" t="str">
            <v>COMUNE DI PIANE CRATI</v>
          </cell>
          <cell r="H177" t="str">
            <v>00374210789</v>
          </cell>
          <cell r="I177">
            <v>29331</v>
          </cell>
        </row>
        <row r="178">
          <cell r="C178" t="str">
            <v>Pietrafitta</v>
          </cell>
          <cell r="D178" t="str">
            <v>PIETRAFITTA</v>
          </cell>
          <cell r="E178" t="str">
            <v>COMUNE DI PIETRAFITTA</v>
          </cell>
          <cell r="F178" t="str">
            <v>COMUNE DI PIETRAFITTA</v>
          </cell>
          <cell r="H178" t="str">
            <v>01094200787</v>
          </cell>
          <cell r="I178">
            <v>28089</v>
          </cell>
        </row>
        <row r="179">
          <cell r="C179" t="str">
            <v>Pietrapaola</v>
          </cell>
          <cell r="D179" t="str">
            <v>PIETRAPAOLA</v>
          </cell>
          <cell r="E179" t="str">
            <v>COMUNE DI PIETRAPAOLA</v>
          </cell>
          <cell r="F179" t="str">
            <v>COMUNE DI PIETRAPAOLA</v>
          </cell>
          <cell r="H179" t="str">
            <v>03399400781</v>
          </cell>
          <cell r="I179">
            <v>29388</v>
          </cell>
        </row>
        <row r="180">
          <cell r="C180" t="str">
            <v>Plataci</v>
          </cell>
          <cell r="D180" t="str">
            <v>PLATACI</v>
          </cell>
          <cell r="E180" t="str">
            <v>COMUNE DI PLATACI</v>
          </cell>
          <cell r="F180" t="str">
            <v>COMUNE DI PLATACI</v>
          </cell>
          <cell r="H180" t="str">
            <v>00468100789</v>
          </cell>
          <cell r="I180">
            <v>30048</v>
          </cell>
        </row>
        <row r="181">
          <cell r="C181" t="str">
            <v>Praia a Mare</v>
          </cell>
          <cell r="D181" t="str">
            <v>PRAIA A MARE</v>
          </cell>
          <cell r="E181" t="str">
            <v>COMUNE DI PRAIA A MARE</v>
          </cell>
          <cell r="F181" t="str">
            <v>Comune di Praia a Mare</v>
          </cell>
          <cell r="H181" t="str">
            <v>00392090783</v>
          </cell>
          <cell r="I181">
            <v>22072</v>
          </cell>
        </row>
        <row r="182">
          <cell r="C182" t="str">
            <v>Rende</v>
          </cell>
          <cell r="D182" t="str">
            <v>RENDE</v>
          </cell>
          <cell r="E182" t="str">
            <v>COMUNE DI RENDE</v>
          </cell>
          <cell r="F182" t="str">
            <v>Comune di Rende</v>
          </cell>
          <cell r="H182" t="str">
            <v>00276350782</v>
          </cell>
          <cell r="I182">
            <v>28692</v>
          </cell>
        </row>
        <row r="183">
          <cell r="C183" t="str">
            <v>Rocca Imperiale</v>
          </cell>
          <cell r="D183" t="str">
            <v>ROCCA IMPERIALE</v>
          </cell>
          <cell r="E183" t="str">
            <v>COMUNE DI ROCCA IMPERIALE</v>
          </cell>
          <cell r="F183" t="str">
            <v>COMUNE DI ROCCA IMPERIALE</v>
          </cell>
          <cell r="H183" t="str">
            <v>01498550787</v>
          </cell>
          <cell r="I183">
            <v>28776</v>
          </cell>
        </row>
        <row r="184">
          <cell r="C184" t="str">
            <v>Roggiano Gravina</v>
          </cell>
          <cell r="D184" t="str">
            <v>ROGGIANO GRAVINA</v>
          </cell>
          <cell r="E184" t="str">
            <v>COMUNE DI ROGGIANO GRAVINA</v>
          </cell>
          <cell r="F184" t="str">
            <v>COMUNE DI ROGGIANO GRAVINA</v>
          </cell>
          <cell r="H184" t="str">
            <v>00355760786</v>
          </cell>
          <cell r="I184">
            <v>28073</v>
          </cell>
        </row>
        <row r="185">
          <cell r="C185" t="str">
            <v>Rogliano</v>
          </cell>
          <cell r="D185" t="str">
            <v>ROGLIANO</v>
          </cell>
          <cell r="E185" t="str">
            <v>COMUNE DI ROGLIANO</v>
          </cell>
          <cell r="F185" t="str">
            <v>COMUNE DI ROGLIANO</v>
          </cell>
          <cell r="H185" t="str">
            <v>00946800786</v>
          </cell>
          <cell r="I185">
            <v>29567</v>
          </cell>
        </row>
        <row r="186">
          <cell r="C186" t="str">
            <v>Rose</v>
          </cell>
          <cell r="D186" t="str">
            <v>ROSE</v>
          </cell>
          <cell r="E186" t="str">
            <v>COMUNE DI ROSE</v>
          </cell>
          <cell r="F186" t="str">
            <v>COMUNE DI ROSE</v>
          </cell>
          <cell r="H186" t="str">
            <v>00427870787</v>
          </cell>
          <cell r="I186">
            <v>28067</v>
          </cell>
        </row>
        <row r="187">
          <cell r="C187" t="str">
            <v>Roseto Capo Spulico</v>
          </cell>
          <cell r="D187" t="str">
            <v>ROSETO CAPO SPULICO</v>
          </cell>
          <cell r="E187" t="str">
            <v>COMUNE DI ROSETO CAPO SPULICO</v>
          </cell>
          <cell r="H187" t="str">
            <v>81000110783</v>
          </cell>
          <cell r="I187">
            <v>29292</v>
          </cell>
        </row>
        <row r="188">
          <cell r="C188" t="str">
            <v>Rota Greca</v>
          </cell>
          <cell r="D188" t="str">
            <v>ROTA GRECA</v>
          </cell>
          <cell r="E188" t="str">
            <v>COMUNE DI ROTA GRECA</v>
          </cell>
          <cell r="F188" t="str">
            <v>COMUNE DI ROTA GRECA</v>
          </cell>
          <cell r="H188" t="str">
            <v>00368270781</v>
          </cell>
          <cell r="I188">
            <v>27891</v>
          </cell>
        </row>
        <row r="189">
          <cell r="C189" t="str">
            <v>Rovito</v>
          </cell>
          <cell r="D189" t="str">
            <v>ROVITO</v>
          </cell>
          <cell r="E189" t="str">
            <v>COMUNE DI ROVITO</v>
          </cell>
          <cell r="F189" t="str">
            <v>COMUNE DI ROVITO</v>
          </cell>
          <cell r="H189" t="str">
            <v>00348230780</v>
          </cell>
          <cell r="I189">
            <v>27831</v>
          </cell>
        </row>
        <row r="190">
          <cell r="C190" t="str">
            <v>San Basile</v>
          </cell>
          <cell r="D190" t="str">
            <v>SAN BASILE</v>
          </cell>
          <cell r="E190" t="str">
            <v>COMUNE DI SAN BASILE</v>
          </cell>
          <cell r="F190" t="str">
            <v>comune di San Basile</v>
          </cell>
          <cell r="H190" t="str">
            <v>00362320780</v>
          </cell>
          <cell r="I190">
            <v>29400</v>
          </cell>
        </row>
        <row r="191">
          <cell r="C191" t="str">
            <v>San Benedetto Ullano</v>
          </cell>
          <cell r="D191" t="str">
            <v>SAN BENEDETTO ULLANO</v>
          </cell>
          <cell r="E191" t="str">
            <v>COMUNE DI SAN BENEDETTO ULLANO</v>
          </cell>
          <cell r="F191" t="str">
            <v>COMUNE DI SAN BENEDETTO ULLANO</v>
          </cell>
          <cell r="H191" t="str">
            <v>00520700782</v>
          </cell>
          <cell r="I191">
            <v>29381</v>
          </cell>
        </row>
        <row r="192">
          <cell r="C192" t="str">
            <v>San Cosmo Albanese</v>
          </cell>
          <cell r="D192" t="str">
            <v>SAN COSMO ALBANESE</v>
          </cell>
          <cell r="E192" t="str">
            <v>COMUNE DI SAN COSMO ALBANESE</v>
          </cell>
          <cell r="F192" t="str">
            <v>COMUNE DI SAN COSMO ALBANESE</v>
          </cell>
          <cell r="H192" t="str">
            <v>00355620782</v>
          </cell>
          <cell r="I192">
            <v>29472</v>
          </cell>
        </row>
        <row r="193">
          <cell r="C193" t="str">
            <v>San Demetrio Corone</v>
          </cell>
          <cell r="D193" t="str">
            <v>SAN DEMETRIO CORONE</v>
          </cell>
          <cell r="E193" t="str">
            <v>COMUNE DI SAN DEMETRIO CORONE</v>
          </cell>
          <cell r="F193" t="str">
            <v>COMUNE DI SAN DEMETRIO CORONE</v>
          </cell>
          <cell r="H193" t="str">
            <v>01103740781</v>
          </cell>
          <cell r="I193">
            <v>28646</v>
          </cell>
        </row>
        <row r="194">
          <cell r="C194" t="str">
            <v>San Donato di Ninea</v>
          </cell>
          <cell r="D194" t="str">
            <v>SAN DONATO DI NINEA</v>
          </cell>
          <cell r="E194" t="str">
            <v>COMUNE DI SAN DONATO DI NINEA</v>
          </cell>
          <cell r="F194" t="str">
            <v>COMUNE DI SAN DONATO DI NINEA</v>
          </cell>
          <cell r="H194" t="str">
            <v>00398580787</v>
          </cell>
          <cell r="I194">
            <v>28172</v>
          </cell>
        </row>
        <row r="195">
          <cell r="C195" t="str">
            <v>San Fili</v>
          </cell>
          <cell r="D195" t="str">
            <v>SAN FILI</v>
          </cell>
          <cell r="E195" t="str">
            <v>COMUNE DI SAN FILI</v>
          </cell>
          <cell r="F195" t="str">
            <v>COMUNE DI SAN FILI</v>
          </cell>
          <cell r="H195" t="str">
            <v>00465450781</v>
          </cell>
          <cell r="I195">
            <v>28366</v>
          </cell>
        </row>
        <row r="196">
          <cell r="C196" t="str">
            <v>San Giorgio Albanese</v>
          </cell>
          <cell r="D196" t="str">
            <v>SAN GIORGIO ALBANESE</v>
          </cell>
          <cell r="E196" t="str">
            <v>COMUNE DI SAN GIORGIO ALBANESE</v>
          </cell>
          <cell r="F196" t="str">
            <v>COMUNE DI SAN GIORGIO ALBANESE</v>
          </cell>
          <cell r="H196" t="str">
            <v>01108650787</v>
          </cell>
          <cell r="I196">
            <v>28546</v>
          </cell>
        </row>
        <row r="197">
          <cell r="C197" t="str">
            <v>San Giovanni in Fiore</v>
          </cell>
          <cell r="D197" t="str">
            <v>SAN GIOVANNI IN FIORE</v>
          </cell>
          <cell r="E197" t="str">
            <v>COMUNE DI SAN GIOVANNI IN FIORE</v>
          </cell>
          <cell r="F197" t="str">
            <v>COMUNE DI SAN GIOVANNI IN FIORE</v>
          </cell>
          <cell r="H197" t="str">
            <v>00348180787</v>
          </cell>
          <cell r="I197">
            <v>28039</v>
          </cell>
        </row>
        <row r="198">
          <cell r="C198" t="str">
            <v>San Lorenzo Bellizzi</v>
          </cell>
          <cell r="D198" t="str">
            <v>SAN LORENZO BELLIZZI</v>
          </cell>
          <cell r="E198" t="str">
            <v>COMUNE DI SAN LORENZO BELLIZZI</v>
          </cell>
          <cell r="F198" t="str">
            <v>COMUNE DI SAN LORENZO BELLIZZI</v>
          </cell>
          <cell r="H198" t="str">
            <v>01587530781</v>
          </cell>
          <cell r="I198">
            <v>28367</v>
          </cell>
        </row>
        <row r="199">
          <cell r="C199" t="str">
            <v>San Lorenzo del Vallo</v>
          </cell>
          <cell r="D199" t="str">
            <v>SAN LORENZO DEL VALLO</v>
          </cell>
          <cell r="E199" t="str">
            <v>COMUNE DI SAN LORENZO DEL VALLO</v>
          </cell>
          <cell r="F199" t="str">
            <v>comune di san lorenzo del vallo</v>
          </cell>
          <cell r="H199" t="str">
            <v>01334140785</v>
          </cell>
          <cell r="I199">
            <v>28834</v>
          </cell>
        </row>
        <row r="200">
          <cell r="C200" t="str">
            <v>San Lucido</v>
          </cell>
          <cell r="D200" t="str">
            <v>SAN LUCIDO</v>
          </cell>
          <cell r="E200" t="str">
            <v>COMUNE DI SAN LUCIDO</v>
          </cell>
          <cell r="F200" t="str">
            <v>COMUNE DI SAN LUCIDO</v>
          </cell>
          <cell r="H200" t="str">
            <v>00401530787</v>
          </cell>
          <cell r="I200">
            <v>28427</v>
          </cell>
        </row>
        <row r="201">
          <cell r="C201" t="str">
            <v>San Marco Argentano</v>
          </cell>
          <cell r="D201" t="str">
            <v>SAN MARCO ARGENTANO</v>
          </cell>
          <cell r="E201" t="str">
            <v>COMUNE DI SAN MARCO ARGENTANO</v>
          </cell>
          <cell r="F201" t="str">
            <v>COMUNE DI SAN MARCO ARGENTANO</v>
          </cell>
          <cell r="H201" t="str">
            <v>00389920786</v>
          </cell>
          <cell r="I201">
            <v>28062</v>
          </cell>
        </row>
        <row r="202">
          <cell r="C202" t="str">
            <v>San Martino di Finita</v>
          </cell>
          <cell r="D202" t="str">
            <v>SAN MARTINO DI FINITA</v>
          </cell>
          <cell r="E202" t="str">
            <v>COMUNE DI SAN MARTINO DI FINITA</v>
          </cell>
          <cell r="F202" t="str">
            <v>Comune di San Martino di Finita</v>
          </cell>
          <cell r="H202" t="str">
            <v>00404280786</v>
          </cell>
          <cell r="I202">
            <v>29415</v>
          </cell>
        </row>
        <row r="203">
          <cell r="C203" t="str">
            <v>San Nicola Arcella</v>
          </cell>
          <cell r="D203" t="str">
            <v>SAN NICOLA ARCELLA</v>
          </cell>
          <cell r="E203" t="str">
            <v>COMUNE DI SAN NICOLA ARCELLA</v>
          </cell>
          <cell r="F203" t="str">
            <v>COMUNE DI SAN NICOLA ARCELLA</v>
          </cell>
          <cell r="H203" t="str">
            <v>00345230783</v>
          </cell>
          <cell r="I203">
            <v>26624</v>
          </cell>
        </row>
        <row r="204">
          <cell r="C204" t="str">
            <v>San Pietro in Guarano</v>
          </cell>
          <cell r="D204" t="str">
            <v>SAN PIETRO IN AMANTEA</v>
          </cell>
          <cell r="E204" t="str">
            <v>COMUNE DI SAN PIETRO IN AMANTEA</v>
          </cell>
          <cell r="F204" t="str">
            <v>COMUNE SAN PIETRO IN GUARANO</v>
          </cell>
          <cell r="H204" t="str">
            <v>01040920785</v>
          </cell>
          <cell r="I204">
            <v>27849</v>
          </cell>
        </row>
        <row r="205">
          <cell r="C205" t="str">
            <v>San Sosti</v>
          </cell>
          <cell r="D205" t="str">
            <v>SAN PIETRO IN GUARANO</v>
          </cell>
          <cell r="E205" t="str">
            <v>COMUNE DI SAN PIETRO IN GUARANO</v>
          </cell>
          <cell r="F205" t="str">
            <v>COMUNE DI SAN SOSTI</v>
          </cell>
          <cell r="H205" t="str">
            <v>00395970783</v>
          </cell>
          <cell r="I205">
            <v>28072</v>
          </cell>
        </row>
        <row r="206">
          <cell r="C206" t="str">
            <v>San Vincenzo La Costa</v>
          </cell>
          <cell r="D206" t="str">
            <v>SAN SOSTI</v>
          </cell>
          <cell r="E206" t="str">
            <v>COMUNE DI SAN SOSTI</v>
          </cell>
          <cell r="F206" t="str">
            <v>COMUNE DI SAN VINCENZO LA COSTA</v>
          </cell>
          <cell r="H206" t="str">
            <v>00395370786</v>
          </cell>
          <cell r="I206">
            <v>28558</v>
          </cell>
        </row>
        <row r="207">
          <cell r="C207" t="str">
            <v>Sangineto</v>
          </cell>
          <cell r="D207" t="str">
            <v>SAN VINCENZO LA COSTA</v>
          </cell>
          <cell r="E207" t="str">
            <v>COMUNE DI SAN VINCENZO LA COSTA</v>
          </cell>
          <cell r="F207" t="str">
            <v>comune di Sangineto</v>
          </cell>
          <cell r="H207" t="str">
            <v>00401810783</v>
          </cell>
          <cell r="I207">
            <v>29335</v>
          </cell>
        </row>
        <row r="208">
          <cell r="C208" t="str">
            <v>Sant'Agata di Esaro</v>
          </cell>
          <cell r="D208" t="str">
            <v>SANGINETO</v>
          </cell>
          <cell r="E208" t="str">
            <v>COMUNE DI SANGINETO</v>
          </cell>
          <cell r="F208" t="str">
            <v>COMUNE DI SANT'AGATA DI ESARO</v>
          </cell>
          <cell r="H208" t="str">
            <v>00394550784</v>
          </cell>
          <cell r="I208">
            <v>28157</v>
          </cell>
        </row>
        <row r="209">
          <cell r="C209" t="str">
            <v>Santa Caterina Albanese</v>
          </cell>
          <cell r="D209" t="str">
            <v>SANTA CATERINA ALBANESE</v>
          </cell>
          <cell r="E209" t="str">
            <v>COMUNE DI SANTA CATERINA ALBANESE</v>
          </cell>
          <cell r="F209" t="str">
            <v>comune di Santa Caterina Albanese</v>
          </cell>
          <cell r="H209" t="str">
            <v>01607300785</v>
          </cell>
          <cell r="I209">
            <v>28063</v>
          </cell>
        </row>
        <row r="210">
          <cell r="C210" t="str">
            <v>Santa Domenica Talao</v>
          </cell>
          <cell r="D210" t="str">
            <v>SANTA DOMENICA DI TALAO</v>
          </cell>
          <cell r="E210" t="str">
            <v>COMUNE DI SANTA DOMENICA DI TALAO</v>
          </cell>
          <cell r="F210" t="str">
            <v>COMUNE DI SANTA DOMENICA TALAO</v>
          </cell>
          <cell r="H210" t="str">
            <v>00383810785</v>
          </cell>
          <cell r="I210">
            <v>27861</v>
          </cell>
        </row>
        <row r="211">
          <cell r="C211" t="str">
            <v>Santa Maria del Cedro</v>
          </cell>
          <cell r="D211" t="str">
            <v>SANTA MARIA DEL CEDRO</v>
          </cell>
          <cell r="E211" t="str">
            <v>COMUNE DI SANTA MARIA DEL CEDRO</v>
          </cell>
          <cell r="F211" t="str">
            <v>Comune di santa maria del cedro</v>
          </cell>
          <cell r="H211" t="str">
            <v>00433700788</v>
          </cell>
          <cell r="I211">
            <v>25315</v>
          </cell>
        </row>
        <row r="212">
          <cell r="C212" t="str">
            <v>Santa Sofia d'Epiro</v>
          </cell>
          <cell r="D212" t="str">
            <v>SANTA SOFIA D EPIRO</v>
          </cell>
          <cell r="E212" t="str">
            <v>COMUNE DI SANTA SOFIA D EPIRO</v>
          </cell>
          <cell r="F212" t="str">
            <v>COMUNE DI SANTA SOFIA D'EPIRO</v>
          </cell>
          <cell r="H212" t="str">
            <v>00344900782</v>
          </cell>
          <cell r="I212">
            <v>28742</v>
          </cell>
        </row>
        <row r="213">
          <cell r="C213" t="str">
            <v>Sant'Agata Di Esaro</v>
          </cell>
          <cell r="D213" t="str">
            <v>SANT'AGATA DI ESARO</v>
          </cell>
          <cell r="E213" t="str">
            <v>COMUNE DI SANT'AGATA DI ESARO</v>
          </cell>
          <cell r="H213" t="str">
            <v>00394550784</v>
          </cell>
          <cell r="I213">
            <v>28157</v>
          </cell>
        </row>
        <row r="214">
          <cell r="C214" t="str">
            <v>Santo Stefano di Rogliano</v>
          </cell>
          <cell r="D214" t="str">
            <v>SANTO STEFANO DI ROGLIANO</v>
          </cell>
          <cell r="E214" t="str">
            <v>COMUNE DI SANTO STEFANO DI ROGLIANO</v>
          </cell>
          <cell r="F214" t="str">
            <v>COMUNE DI SANTO STEFANO DI ROGLIANO</v>
          </cell>
          <cell r="H214" t="str">
            <v>01637380781</v>
          </cell>
          <cell r="I214">
            <v>28315</v>
          </cell>
        </row>
        <row r="215">
          <cell r="C215" t="str">
            <v>Saracena</v>
          </cell>
          <cell r="D215" t="str">
            <v>SARACENA</v>
          </cell>
          <cell r="E215" t="str">
            <v>COMUNE DI SARACENA</v>
          </cell>
          <cell r="F215" t="str">
            <v>COMUNE DI SARACENA</v>
          </cell>
          <cell r="H215" t="str">
            <v>01258050788</v>
          </cell>
          <cell r="I215">
            <v>28055</v>
          </cell>
        </row>
        <row r="216">
          <cell r="C216" t="str">
            <v>Scala Coeli</v>
          </cell>
          <cell r="D216" t="str">
            <v>SCALA COELI</v>
          </cell>
          <cell r="E216" t="str">
            <v>COMUNE DI SCALA COELI</v>
          </cell>
          <cell r="F216" t="str">
            <v>COMUNE DI SCALA COELI</v>
          </cell>
          <cell r="H216" t="str">
            <v>00430880781</v>
          </cell>
          <cell r="I216">
            <v>28358</v>
          </cell>
        </row>
        <row r="217">
          <cell r="C217" t="str">
            <v>Scalea</v>
          </cell>
          <cell r="D217" t="str">
            <v>SCALEA</v>
          </cell>
          <cell r="E217" t="str">
            <v>COMUNE DI SCALEA</v>
          </cell>
          <cell r="H217" t="str">
            <v>00401460787</v>
          </cell>
          <cell r="I217">
            <v>27970</v>
          </cell>
        </row>
        <row r="218">
          <cell r="C218" t="str">
            <v>Scigliano</v>
          </cell>
          <cell r="D218" t="str">
            <v>SCIGLIANO</v>
          </cell>
          <cell r="E218" t="str">
            <v>COMUNE DI SCIGLIANO</v>
          </cell>
          <cell r="F218" t="str">
            <v>Comune di Scigliano</v>
          </cell>
          <cell r="H218" t="str">
            <v>01086380787</v>
          </cell>
          <cell r="I218">
            <v>27856</v>
          </cell>
        </row>
        <row r="219">
          <cell r="C219" t="str">
            <v>Serra d'Aiello</v>
          </cell>
          <cell r="D219" t="str">
            <v>SERRA D'AIELLO</v>
          </cell>
          <cell r="E219" t="str">
            <v>COMUNE DI SERRA D'AIELLO</v>
          </cell>
          <cell r="F219" t="str">
            <v>COMUNE SERRA D'AIELLO</v>
          </cell>
          <cell r="H219" t="str">
            <v>01846470787</v>
          </cell>
          <cell r="I219">
            <v>28807</v>
          </cell>
        </row>
        <row r="220">
          <cell r="C220" t="str">
            <v>Spezzano Albanese</v>
          </cell>
          <cell r="D220" t="str">
            <v>SPEZZANO ALBANESE</v>
          </cell>
          <cell r="E220" t="str">
            <v>COMUNE DI SPEZZANO ALBANESE</v>
          </cell>
          <cell r="F220" t="str">
            <v>COMUNE DI SPEZZANO ALBANESE</v>
          </cell>
          <cell r="H220" t="str">
            <v>01286100787</v>
          </cell>
          <cell r="I220">
            <v>28467</v>
          </cell>
        </row>
        <row r="221">
          <cell r="C221" t="str">
            <v>Spezzano Della Sila</v>
          </cell>
          <cell r="D221" t="str">
            <v>SPEZZANO DELLA SILA</v>
          </cell>
          <cell r="E221" t="str">
            <v>COMUNE DI SPEZZANO DELLA SILA</v>
          </cell>
          <cell r="H221" t="str">
            <v>00392700787</v>
          </cell>
          <cell r="I221">
            <v>28349</v>
          </cell>
        </row>
        <row r="222">
          <cell r="C222" t="str">
            <v>Tarsia</v>
          </cell>
          <cell r="D222" t="str">
            <v>TARSIA</v>
          </cell>
          <cell r="E222" t="str">
            <v>COMUNE DI TARSIA</v>
          </cell>
          <cell r="F222" t="str">
            <v>COMUNE DI TARSIA</v>
          </cell>
          <cell r="H222" t="str">
            <v>01515200788</v>
          </cell>
          <cell r="I222">
            <v>28557</v>
          </cell>
        </row>
        <row r="223">
          <cell r="C223" t="str">
            <v>Terranova da Sibari</v>
          </cell>
          <cell r="D223" t="str">
            <v>TERRANOVA DA SIBARI</v>
          </cell>
          <cell r="E223" t="str">
            <v>COMUNE DI TERRANOVA DA SIBARI</v>
          </cell>
          <cell r="F223" t="str">
            <v>COMUNE DI TERRANOVA DA SIBARI</v>
          </cell>
          <cell r="H223" t="str">
            <v>00345480784</v>
          </cell>
          <cell r="I223">
            <v>28031</v>
          </cell>
        </row>
        <row r="224">
          <cell r="C224" t="str">
            <v>Terravecchia</v>
          </cell>
          <cell r="D224" t="str">
            <v>TERRAVECCHIA</v>
          </cell>
          <cell r="E224" t="str">
            <v>COMUNE DI TERRAVECCHIA</v>
          </cell>
          <cell r="H224" t="str">
            <v>87002080783</v>
          </cell>
          <cell r="I224">
            <v>28359</v>
          </cell>
        </row>
        <row r="225">
          <cell r="C225" t="str">
            <v>Torano Castello</v>
          </cell>
          <cell r="D225" t="str">
            <v>TORANO CASTELLO</v>
          </cell>
          <cell r="E225" t="str">
            <v>COMUNE DI TORANO CASTELLO</v>
          </cell>
          <cell r="F225" t="str">
            <v>COMUNE DI TORANO CASTELLO</v>
          </cell>
          <cell r="H225" t="str">
            <v>01165330786</v>
          </cell>
          <cell r="I225">
            <v>28229</v>
          </cell>
        </row>
        <row r="226">
          <cell r="C226" t="str">
            <v>Tortora</v>
          </cell>
          <cell r="D226" t="str">
            <v>TORTORA</v>
          </cell>
          <cell r="E226" t="str">
            <v>COMUNE DI TORTORA</v>
          </cell>
          <cell r="F226" t="str">
            <v>Comune di Tortora</v>
          </cell>
          <cell r="H226" t="str">
            <v>00407150788</v>
          </cell>
          <cell r="I226">
            <v>27817</v>
          </cell>
        </row>
        <row r="227">
          <cell r="C227" t="str">
            <v>Trebisacce</v>
          </cell>
          <cell r="D227" t="str">
            <v>TREBISACCE</v>
          </cell>
          <cell r="E227" t="str">
            <v>COMUNE DI TREBISACCE</v>
          </cell>
          <cell r="F227" t="str">
            <v>Comune di Trebisacce</v>
          </cell>
          <cell r="H227" t="str">
            <v>00378820781</v>
          </cell>
          <cell r="I227">
            <v>28094</v>
          </cell>
        </row>
        <row r="228">
          <cell r="C228" t="str">
            <v>Vaccarizzo Albanese</v>
          </cell>
          <cell r="D228" t="str">
            <v>VACCARIZZO ALBANESE</v>
          </cell>
          <cell r="E228" t="str">
            <v>COMUNE DI VACCARIZZO ALBANESE</v>
          </cell>
          <cell r="F228" t="str">
            <v>Comune di Vaccarizzo Albanese</v>
          </cell>
          <cell r="H228" t="str">
            <v>01103860787</v>
          </cell>
          <cell r="I228">
            <v>29413</v>
          </cell>
        </row>
        <row r="229">
          <cell r="C229" t="str">
            <v>Verbicaro</v>
          </cell>
          <cell r="D229" t="str">
            <v>VERBICARO</v>
          </cell>
          <cell r="E229" t="str">
            <v>COMUNE DI VERBICARO</v>
          </cell>
          <cell r="F229" t="str">
            <v xml:space="preserve"> COMUNE DI VERBICARO</v>
          </cell>
          <cell r="H229" t="str">
            <v>00256290784</v>
          </cell>
          <cell r="I229">
            <v>28789</v>
          </cell>
        </row>
        <row r="230">
          <cell r="C230" t="str">
            <v>Villapiana</v>
          </cell>
          <cell r="D230" t="str">
            <v>VILLAPIANA</v>
          </cell>
          <cell r="E230" t="str">
            <v>COMUNE DI VILLAPIANA</v>
          </cell>
          <cell r="F230" t="str">
            <v>COMUNE DI VILLAPIANA</v>
          </cell>
          <cell r="H230" t="str">
            <v>01468070782</v>
          </cell>
          <cell r="I230">
            <v>28664</v>
          </cell>
        </row>
        <row r="231">
          <cell r="C231" t="str">
            <v>Zumpano</v>
          </cell>
          <cell r="D231" t="str">
            <v>ZUMPANO</v>
          </cell>
          <cell r="E231" t="str">
            <v>COMUNE DI ZUMPANO</v>
          </cell>
          <cell r="F231" t="str">
            <v>COMUNE DI ZUMPANO</v>
          </cell>
          <cell r="H231" t="str">
            <v>00271570780</v>
          </cell>
          <cell r="I231">
            <v>28091</v>
          </cell>
        </row>
        <row r="232">
          <cell r="C232" t="str">
            <v>Belvedere di Spinello</v>
          </cell>
          <cell r="E232" t="str">
            <v xml:space="preserve">COMUNE DI </v>
          </cell>
          <cell r="F232" t="str">
            <v>COMUNE DI BELVEDERE DI SPINELLO</v>
          </cell>
          <cell r="H232" t="str">
            <v>00338420797</v>
          </cell>
          <cell r="I232">
            <v>32085</v>
          </cell>
        </row>
        <row r="233">
          <cell r="C233" t="str">
            <v>Caccuri</v>
          </cell>
          <cell r="D233" t="str">
            <v>BELVEDERE DI SPINELLO</v>
          </cell>
          <cell r="E233" t="str">
            <v>COMUNE DI BELVEDERE DI SPINELLO</v>
          </cell>
          <cell r="F233" t="str">
            <v>Comune di Caccuri</v>
          </cell>
          <cell r="H233" t="str">
            <v>00319580791</v>
          </cell>
          <cell r="I233">
            <v>30043</v>
          </cell>
        </row>
        <row r="234">
          <cell r="C234" t="str">
            <v>Caccuri</v>
          </cell>
          <cell r="D234" t="str">
            <v>CACCURI</v>
          </cell>
          <cell r="E234" t="str">
            <v>COMUNE DI CACCURI</v>
          </cell>
          <cell r="H234" t="str">
            <v>00319580791</v>
          </cell>
          <cell r="I234">
            <v>30043</v>
          </cell>
        </row>
        <row r="235">
          <cell r="C235" t="str">
            <v>Carfizzi</v>
          </cell>
          <cell r="D235" t="str">
            <v>CARFIZZI</v>
          </cell>
          <cell r="E235" t="str">
            <v>COMUNE DI CARFIZZI</v>
          </cell>
          <cell r="F235" t="str">
            <v>Comune di Carfizzi</v>
          </cell>
          <cell r="H235" t="str">
            <v>00337920797</v>
          </cell>
          <cell r="I235">
            <v>25889</v>
          </cell>
        </row>
        <row r="236">
          <cell r="C236" t="str">
            <v>Casabona</v>
          </cell>
          <cell r="D236" t="str">
            <v>CASABONA</v>
          </cell>
          <cell r="E236" t="str">
            <v>COMUNE DI CASABONA</v>
          </cell>
          <cell r="F236" t="str">
            <v>COMUNE DI CASABONA</v>
          </cell>
          <cell r="H236" t="str">
            <v>00333110799</v>
          </cell>
          <cell r="I236">
            <v>29510</v>
          </cell>
        </row>
        <row r="237">
          <cell r="C237" t="str">
            <v>Castelsilano</v>
          </cell>
          <cell r="D237" t="str">
            <v>CASTELSILANO</v>
          </cell>
          <cell r="E237" t="str">
            <v>COMUNE DI CASTELSILANO</v>
          </cell>
          <cell r="F237" t="str">
            <v>Comune di Castelsilano</v>
          </cell>
          <cell r="H237" t="str">
            <v>00301160792</v>
          </cell>
          <cell r="I237">
            <v>29600</v>
          </cell>
        </row>
        <row r="238">
          <cell r="C238" t="str">
            <v>Cerenzia</v>
          </cell>
          <cell r="D238" t="str">
            <v>CERENZIA</v>
          </cell>
          <cell r="E238" t="str">
            <v>COMUNE DI CERENZIA</v>
          </cell>
          <cell r="F238" t="str">
            <v>COMUNE DI CERENZIA</v>
          </cell>
          <cell r="H238" t="str">
            <v>00315660795</v>
          </cell>
          <cell r="I238">
            <v>27329</v>
          </cell>
        </row>
        <row r="239">
          <cell r="C239" t="str">
            <v>Cirò</v>
          </cell>
          <cell r="D239" t="str">
            <v>CIRO'</v>
          </cell>
          <cell r="E239" t="str">
            <v>COMUNE DI CIRO'</v>
          </cell>
          <cell r="F239" t="str">
            <v>COMUNE DI CIRO'</v>
          </cell>
          <cell r="H239" t="str">
            <v>00341420792</v>
          </cell>
          <cell r="I239">
            <v>32281</v>
          </cell>
        </row>
        <row r="240">
          <cell r="C240" t="str">
            <v>Cirò Marina</v>
          </cell>
          <cell r="D240" t="str">
            <v>CIRO' MARINA</v>
          </cell>
          <cell r="E240" t="str">
            <v>COMUNE DI CIRO' MARINA</v>
          </cell>
          <cell r="F240" t="str">
            <v>COMUNE DI CIRO' MARINA</v>
          </cell>
          <cell r="H240" t="str">
            <v>00314310798</v>
          </cell>
          <cell r="I240">
            <v>28615</v>
          </cell>
        </row>
        <row r="241">
          <cell r="C241" t="str">
            <v>Cotronei</v>
          </cell>
          <cell r="D241" t="str">
            <v>COTRONEI</v>
          </cell>
          <cell r="E241" t="str">
            <v>COMUNE DI COTRONEI</v>
          </cell>
          <cell r="F241" t="str">
            <v>COMUNE DI COTRONEI</v>
          </cell>
          <cell r="H241" t="str">
            <v>00297910796</v>
          </cell>
          <cell r="I241">
            <v>26194</v>
          </cell>
        </row>
        <row r="242">
          <cell r="C242" t="str">
            <v>Crotone</v>
          </cell>
          <cell r="D242" t="str">
            <v>CROTONE</v>
          </cell>
          <cell r="E242" t="str">
            <v>COMUNE DI CROTONE</v>
          </cell>
          <cell r="F242" t="str">
            <v>Comune di Crotone</v>
          </cell>
          <cell r="H242" t="str">
            <v>00279040794</v>
          </cell>
          <cell r="I242">
            <v>38192</v>
          </cell>
        </row>
        <row r="243">
          <cell r="C243" t="str">
            <v>Crucoli</v>
          </cell>
          <cell r="D243" t="str">
            <v>CRUCOLI</v>
          </cell>
          <cell r="E243" t="str">
            <v>COMUNE DI CRUCOLI</v>
          </cell>
          <cell r="F243" t="str">
            <v>COMUNE DI CRUCOLI</v>
          </cell>
          <cell r="H243" t="str">
            <v>00297210791</v>
          </cell>
          <cell r="I243">
            <v>28179</v>
          </cell>
        </row>
        <row r="244">
          <cell r="C244" t="str">
            <v>Cutro</v>
          </cell>
          <cell r="D244" t="str">
            <v>CUTRO</v>
          </cell>
          <cell r="E244" t="str">
            <v>COMUNE DI CUTRO</v>
          </cell>
          <cell r="F244" t="str">
            <v>COMUNE DI CUTRO</v>
          </cell>
          <cell r="H244" t="str">
            <v>00319390795</v>
          </cell>
          <cell r="I244">
            <v>28795</v>
          </cell>
        </row>
        <row r="245">
          <cell r="C245" t="str">
            <v>Isola Di Capo Rizzuto</v>
          </cell>
          <cell r="D245" t="str">
            <v>ISOLA DI CAPO RIZZUTO</v>
          </cell>
          <cell r="E245" t="str">
            <v>COMUNE DI ISOLA DI CAPO RIZZUTO</v>
          </cell>
          <cell r="H245" t="str">
            <v>81004130795</v>
          </cell>
          <cell r="I245">
            <v>14209</v>
          </cell>
        </row>
        <row r="246">
          <cell r="C246" t="str">
            <v>Melissa</v>
          </cell>
          <cell r="D246" t="str">
            <v>MELISSA</v>
          </cell>
          <cell r="E246" t="str">
            <v>COMUNE DI MELISSA</v>
          </cell>
          <cell r="F246" t="str">
            <v>COMUNE DI MELISSA</v>
          </cell>
          <cell r="H246" t="str">
            <v>00297630790</v>
          </cell>
          <cell r="I246">
            <v>28770</v>
          </cell>
        </row>
        <row r="247">
          <cell r="C247" t="str">
            <v>Mesoraca</v>
          </cell>
          <cell r="D247" t="str">
            <v>MESORACA</v>
          </cell>
          <cell r="E247" t="str">
            <v>COMUNE DI MESORACA</v>
          </cell>
          <cell r="F247" t="str">
            <v>comune di mesoraca</v>
          </cell>
          <cell r="H247" t="str">
            <v>00301240792</v>
          </cell>
          <cell r="I247">
            <v>33027</v>
          </cell>
        </row>
        <row r="248">
          <cell r="C248" t="str">
            <v>Pallagorio</v>
          </cell>
          <cell r="D248" t="str">
            <v>PALLAGORIO</v>
          </cell>
          <cell r="E248" t="str">
            <v>COMUNE DI PALLAGORIO</v>
          </cell>
          <cell r="F248" t="str">
            <v>COMUNE DI PALLAGORIO</v>
          </cell>
          <cell r="H248" t="str">
            <v>00297610792</v>
          </cell>
          <cell r="I248">
            <v>24373</v>
          </cell>
        </row>
        <row r="249">
          <cell r="C249" t="str">
            <v>Petilia Policastro</v>
          </cell>
          <cell r="D249" t="str">
            <v>PETILIA POLICASTRO</v>
          </cell>
          <cell r="E249" t="str">
            <v>COMUNE DI PETILIA POLICASTRO</v>
          </cell>
          <cell r="F249" t="str">
            <v>COMUNE DI PETILIA POLICASTRO</v>
          </cell>
          <cell r="H249" t="str">
            <v>00297950792</v>
          </cell>
          <cell r="I249">
            <v>33633</v>
          </cell>
        </row>
        <row r="250">
          <cell r="C250" t="str">
            <v>Rocca di Neto</v>
          </cell>
          <cell r="D250" t="str">
            <v>ROCCA DI NETO</v>
          </cell>
          <cell r="E250" t="str">
            <v>COMUNE DI ROCCA DI NETO</v>
          </cell>
          <cell r="F250" t="str">
            <v>COMUNE DI ROCCA DI NETO</v>
          </cell>
          <cell r="H250" t="str">
            <v>00239690795</v>
          </cell>
          <cell r="I250">
            <v>32621</v>
          </cell>
        </row>
        <row r="251">
          <cell r="C251" t="str">
            <v>Roccabernarda</v>
          </cell>
          <cell r="D251" t="str">
            <v>ROCCABERNARDA</v>
          </cell>
          <cell r="E251" t="str">
            <v>COMUNE DI ROCCABERNARDA</v>
          </cell>
          <cell r="F251" t="str">
            <v>Comune di Roccabernarda</v>
          </cell>
          <cell r="H251" t="str">
            <v>00311290795</v>
          </cell>
          <cell r="I251">
            <v>34150</v>
          </cell>
        </row>
        <row r="252">
          <cell r="C252" t="str">
            <v>San Mauro Marchesato</v>
          </cell>
          <cell r="D252" t="str">
            <v>SAN MAURO MARCHESATO</v>
          </cell>
          <cell r="E252" t="str">
            <v>COMUNE DI SAN MAURO MARCHESATO</v>
          </cell>
          <cell r="F252" t="str">
            <v>comune di San Mauro Marchesato</v>
          </cell>
          <cell r="H252" t="str">
            <v>00312790793</v>
          </cell>
          <cell r="I252">
            <v>29526</v>
          </cell>
        </row>
        <row r="253">
          <cell r="C253" t="str">
            <v>San Nicola dell'Alto</v>
          </cell>
          <cell r="D253" t="str">
            <v>SAN NICOLA DELL'ALTO</v>
          </cell>
          <cell r="E253" t="str">
            <v>COMUNE DI SAN NICOLA DELL'ALTO</v>
          </cell>
          <cell r="F253" t="str">
            <v>COMUNE DI SAN NICOLA DELL'ALTO</v>
          </cell>
          <cell r="H253" t="str">
            <v>00362760795</v>
          </cell>
          <cell r="I253">
            <v>38323</v>
          </cell>
        </row>
        <row r="254">
          <cell r="C254" t="str">
            <v>Santa Severina</v>
          </cell>
          <cell r="D254" t="str">
            <v>SANTA SEVERINA</v>
          </cell>
          <cell r="E254" t="str">
            <v>COMUNE DI SANTA SEVERINA</v>
          </cell>
          <cell r="F254" t="str">
            <v>Comune di Santa Severina</v>
          </cell>
          <cell r="H254" t="str">
            <v>00297460792</v>
          </cell>
          <cell r="I254">
            <v>34833</v>
          </cell>
        </row>
        <row r="255">
          <cell r="C255" t="str">
            <v>Savelli</v>
          </cell>
          <cell r="D255" t="str">
            <v>SAVELLI</v>
          </cell>
          <cell r="E255" t="str">
            <v>COMUNE DI SAVELLI</v>
          </cell>
          <cell r="F255" t="str">
            <v>COMUNE DI SAVELLI</v>
          </cell>
          <cell r="H255" t="str">
            <v>01649030796</v>
          </cell>
          <cell r="I255">
            <v>29591</v>
          </cell>
        </row>
        <row r="256">
          <cell r="C256" t="str">
            <v>Scandale</v>
          </cell>
          <cell r="D256" t="str">
            <v>SCANDALE</v>
          </cell>
          <cell r="E256" t="str">
            <v>COMUNE DI SCANDALE</v>
          </cell>
          <cell r="F256" t="str">
            <v>COMUNE DI SCANDALE</v>
          </cell>
          <cell r="H256" t="str">
            <v>00337940795</v>
          </cell>
          <cell r="I256">
            <v>29568</v>
          </cell>
        </row>
        <row r="257">
          <cell r="C257" t="str">
            <v>Strongoli</v>
          </cell>
          <cell r="D257" t="str">
            <v>STRONGOLI</v>
          </cell>
          <cell r="E257" t="str">
            <v>COMUNE DI STRONGOLI</v>
          </cell>
          <cell r="F257" t="str">
            <v>COMUNE DI STRONGOLI</v>
          </cell>
          <cell r="H257" t="str">
            <v>00327210795</v>
          </cell>
          <cell r="I257">
            <v>36000</v>
          </cell>
        </row>
        <row r="258">
          <cell r="C258" t="str">
            <v>Umbriatico</v>
          </cell>
          <cell r="D258" t="str">
            <v>UMBRIATICO</v>
          </cell>
          <cell r="E258" t="str">
            <v>COMUNE DI UMBRIATICO</v>
          </cell>
          <cell r="F258" t="str">
            <v>comune di umbriatico</v>
          </cell>
          <cell r="H258" t="str">
            <v>00298090796</v>
          </cell>
          <cell r="I258">
            <v>29558</v>
          </cell>
        </row>
        <row r="259">
          <cell r="C259" t="str">
            <v>Verzino</v>
          </cell>
          <cell r="D259" t="str">
            <v>VERZINO</v>
          </cell>
          <cell r="E259" t="str">
            <v>COMUNE DI VERZINO</v>
          </cell>
          <cell r="F259" t="str">
            <v>Comune di Verzino</v>
          </cell>
          <cell r="H259" t="str">
            <v>01564880795</v>
          </cell>
          <cell r="I259">
            <v>30921</v>
          </cell>
        </row>
        <row r="260">
          <cell r="C260" t="str">
            <v>Africo</v>
          </cell>
          <cell r="D260" t="str">
            <v>AFRICO</v>
          </cell>
          <cell r="E260" t="str">
            <v>COMUNE DI AFRICO</v>
          </cell>
          <cell r="F260" t="str">
            <v>Comune di Africo</v>
          </cell>
          <cell r="H260" t="str">
            <v>00936740802</v>
          </cell>
          <cell r="I260">
            <v>28858</v>
          </cell>
        </row>
        <row r="261">
          <cell r="C261" t="str">
            <v>Agnana Calabra</v>
          </cell>
          <cell r="D261" t="str">
            <v>AGNANA CALABRA</v>
          </cell>
          <cell r="E261" t="str">
            <v>COMUNE DI AGNANA CALABRA</v>
          </cell>
          <cell r="F261" t="str">
            <v>COMUNE DI AGNANA CALABRA</v>
          </cell>
          <cell r="H261" t="str">
            <v>00710370800</v>
          </cell>
          <cell r="I261">
            <v>24612</v>
          </cell>
        </row>
        <row r="262">
          <cell r="C262" t="str">
            <v>Anoia</v>
          </cell>
          <cell r="D262" t="str">
            <v>ANOIA</v>
          </cell>
          <cell r="E262" t="str">
            <v>COMUNE DI ANOIA</v>
          </cell>
          <cell r="F262" t="str">
            <v>COMUNE DI ANOIA</v>
          </cell>
          <cell r="H262" t="str">
            <v>00263400806</v>
          </cell>
          <cell r="I262">
            <v>29291</v>
          </cell>
        </row>
        <row r="263">
          <cell r="C263" t="str">
            <v>Antonimina</v>
          </cell>
          <cell r="D263" t="str">
            <v>ANTONIMINA</v>
          </cell>
          <cell r="E263" t="str">
            <v>COMUNE DI ANTONIMINA</v>
          </cell>
          <cell r="F263" t="str">
            <v>COMUNE DI ANTONIMINA</v>
          </cell>
          <cell r="H263" t="str">
            <v>00245650809</v>
          </cell>
          <cell r="I263">
            <v>29374</v>
          </cell>
        </row>
        <row r="264">
          <cell r="C264" t="str">
            <v>Ardore</v>
          </cell>
          <cell r="D264" t="str">
            <v>ARDORE</v>
          </cell>
          <cell r="E264" t="str">
            <v>COMUNE DI ARDORE</v>
          </cell>
          <cell r="F264" t="str">
            <v>Comune di Ardore</v>
          </cell>
          <cell r="H264" t="str">
            <v>00725530802</v>
          </cell>
          <cell r="I264">
            <v>26135</v>
          </cell>
        </row>
        <row r="265">
          <cell r="C265" t="str">
            <v>Bagaladi</v>
          </cell>
          <cell r="D265" t="str">
            <v>BAGALADI</v>
          </cell>
          <cell r="E265" t="str">
            <v>COMUNE DI BAGALADI</v>
          </cell>
          <cell r="F265" t="str">
            <v>COMUNE DI BAGALADI</v>
          </cell>
          <cell r="H265" t="str">
            <v>00283390805</v>
          </cell>
          <cell r="I265">
            <v>28151</v>
          </cell>
        </row>
        <row r="266">
          <cell r="C266" t="str">
            <v>Bagnara Calabra</v>
          </cell>
          <cell r="D266" t="str">
            <v>BAGNARA CALABRA</v>
          </cell>
          <cell r="E266" t="str">
            <v>COMUNE DI BAGNARA CALABRA</v>
          </cell>
          <cell r="F266" t="str">
            <v>COMUNE DI BAGNARA CALABRA</v>
          </cell>
          <cell r="H266" t="str">
            <v>01073000802</v>
          </cell>
          <cell r="I266">
            <v>25352</v>
          </cell>
        </row>
        <row r="267">
          <cell r="C267" t="str">
            <v>Benestare</v>
          </cell>
          <cell r="D267" t="str">
            <v>BENESTARE</v>
          </cell>
          <cell r="E267" t="str">
            <v>COMUNE DI BENESTARE</v>
          </cell>
          <cell r="F267" t="str">
            <v>COMUNE DI BENESTARE</v>
          </cell>
          <cell r="H267" t="str">
            <v>00731330809</v>
          </cell>
          <cell r="I267">
            <v>24608</v>
          </cell>
        </row>
        <row r="268">
          <cell r="C268" t="str">
            <v>Bianco</v>
          </cell>
          <cell r="D268" t="str">
            <v>BIANCO</v>
          </cell>
          <cell r="E268" t="str">
            <v>COMUNE DI BIANCO</v>
          </cell>
          <cell r="F268" t="str">
            <v>COMUNE DI BIANCO</v>
          </cell>
          <cell r="H268" t="str">
            <v>00300480803</v>
          </cell>
          <cell r="I268">
            <v>24591</v>
          </cell>
        </row>
        <row r="269">
          <cell r="C269" t="str">
            <v>Bivongi</v>
          </cell>
          <cell r="D269" t="str">
            <v>BIVONGI</v>
          </cell>
          <cell r="E269" t="str">
            <v>COMUNE DI BIVONGI</v>
          </cell>
          <cell r="F269" t="str">
            <v>Comune di Bivongi</v>
          </cell>
          <cell r="H269" t="str">
            <v>00359470804</v>
          </cell>
          <cell r="I269">
            <v>24562</v>
          </cell>
        </row>
        <row r="270">
          <cell r="C270" t="str">
            <v>Bova</v>
          </cell>
          <cell r="D270" t="str">
            <v>BOVA</v>
          </cell>
          <cell r="E270" t="str">
            <v>COMUNE DI BOVA</v>
          </cell>
          <cell r="F270" t="str">
            <v>COMUNE DI BOVA</v>
          </cell>
          <cell r="H270" t="str">
            <v>02507750806</v>
          </cell>
          <cell r="I270">
            <v>29501</v>
          </cell>
        </row>
        <row r="271">
          <cell r="C271" t="str">
            <v>Bova Marina</v>
          </cell>
          <cell r="D271" t="str">
            <v>BOVA MARINA</v>
          </cell>
          <cell r="E271" t="str">
            <v>COMUNE DI BOVA MARINA</v>
          </cell>
          <cell r="F271" t="str">
            <v>Comune di Bova Marina</v>
          </cell>
          <cell r="H271" t="str">
            <v>00277760807</v>
          </cell>
          <cell r="I271">
            <v>28004</v>
          </cell>
        </row>
        <row r="272">
          <cell r="C272" t="str">
            <v>Bovalino</v>
          </cell>
          <cell r="D272" t="str">
            <v>BOVALINO</v>
          </cell>
          <cell r="E272" t="str">
            <v>COMUNE DI BOVALINO</v>
          </cell>
          <cell r="F272" t="str">
            <v>COMUNE DI BOVALINO</v>
          </cell>
          <cell r="H272" t="str">
            <v>00928660802</v>
          </cell>
          <cell r="I272">
            <v>24613</v>
          </cell>
        </row>
        <row r="273">
          <cell r="C273" t="str">
            <v>Brancaleone</v>
          </cell>
          <cell r="D273" t="str">
            <v>BRANCALEONE</v>
          </cell>
          <cell r="E273" t="str">
            <v>COMUNE DI BRANCALEONE</v>
          </cell>
          <cell r="F273" t="str">
            <v>COMUNE DI BRANCALEONE</v>
          </cell>
          <cell r="H273" t="str">
            <v>00300090800</v>
          </cell>
          <cell r="I273">
            <v>24611</v>
          </cell>
        </row>
        <row r="274">
          <cell r="C274" t="str">
            <v>Bruzzano Zeffirio</v>
          </cell>
          <cell r="D274" t="str">
            <v>BRUZZANO ZEFFIRIO</v>
          </cell>
          <cell r="E274" t="str">
            <v>COMUNE DI BRUZZANO ZEFFIRIO</v>
          </cell>
          <cell r="F274" t="str">
            <v>COMUNE DI BRUZZANO ZEFFIRIO</v>
          </cell>
          <cell r="H274" t="str">
            <v>00336870803</v>
          </cell>
          <cell r="I274">
            <v>24587</v>
          </cell>
        </row>
        <row r="275">
          <cell r="C275" t="str">
            <v>Calanna</v>
          </cell>
          <cell r="D275" t="str">
            <v>CALANNA</v>
          </cell>
          <cell r="E275" t="str">
            <v>COMUNE DI CALANNA</v>
          </cell>
          <cell r="F275" t="str">
            <v>COMUNE DI CALANNA</v>
          </cell>
          <cell r="H275" t="str">
            <v>00256490806</v>
          </cell>
          <cell r="I275">
            <v>23989</v>
          </cell>
        </row>
        <row r="276">
          <cell r="C276" t="str">
            <v>Camini</v>
          </cell>
          <cell r="D276" t="str">
            <v>CAMINI</v>
          </cell>
          <cell r="E276" t="str">
            <v>COMUNE DI CAMINI</v>
          </cell>
          <cell r="F276" t="str">
            <v>COMUNE DI CAMINI</v>
          </cell>
          <cell r="H276" t="str">
            <v>00753410802</v>
          </cell>
          <cell r="I276">
            <v>29453</v>
          </cell>
        </row>
        <row r="277">
          <cell r="C277" t="str">
            <v>Campo Calabro</v>
          </cell>
          <cell r="D277" t="str">
            <v>CAMPO CALABRO</v>
          </cell>
          <cell r="E277" t="str">
            <v>COMUNE DI CAMPO CALABRO</v>
          </cell>
          <cell r="F277" t="str">
            <v>COMUNE DI CAMPO CALABRO</v>
          </cell>
          <cell r="H277" t="str">
            <v>00250760808</v>
          </cell>
          <cell r="I277">
            <v>23835</v>
          </cell>
        </row>
        <row r="278">
          <cell r="C278" t="str">
            <v>Candidoni</v>
          </cell>
          <cell r="D278" t="str">
            <v>CANDIDONI</v>
          </cell>
          <cell r="E278" t="str">
            <v>COMUNE DI CANDIDONI</v>
          </cell>
          <cell r="F278" t="str">
            <v>comune di candidoni</v>
          </cell>
          <cell r="H278" t="str">
            <v>00253000806</v>
          </cell>
          <cell r="I278">
            <v>27805</v>
          </cell>
        </row>
        <row r="279">
          <cell r="C279" t="str">
            <v>Canolo</v>
          </cell>
          <cell r="D279" t="str">
            <v>CANOLO</v>
          </cell>
          <cell r="E279" t="str">
            <v>COMUNE DI CANOLO</v>
          </cell>
          <cell r="F279" t="str">
            <v>COMUNE DI CANOLO</v>
          </cell>
          <cell r="H279" t="str">
            <v>00709150809</v>
          </cell>
          <cell r="I279">
            <v>29454</v>
          </cell>
        </row>
        <row r="280">
          <cell r="C280" t="str">
            <v>Caraffa del Bianco</v>
          </cell>
          <cell r="D280" t="str">
            <v>CARAFFA DEL BIANCO</v>
          </cell>
          <cell r="E280" t="str">
            <v>COMUNE DI CARAFFA DEL BIANCO</v>
          </cell>
          <cell r="F280" t="str">
            <v>COMUNE DI CARAFFA DEL BIANCO</v>
          </cell>
          <cell r="H280" t="str">
            <v>00707110805</v>
          </cell>
          <cell r="I280">
            <v>28001</v>
          </cell>
        </row>
        <row r="281">
          <cell r="C281" t="str">
            <v>Cardeto</v>
          </cell>
          <cell r="D281" t="str">
            <v>CARDETO</v>
          </cell>
          <cell r="E281" t="str">
            <v>COMUNE DI CARDETO</v>
          </cell>
          <cell r="F281" t="str">
            <v>COMUNE DI CARDETO</v>
          </cell>
          <cell r="H281" t="str">
            <v>00673290805</v>
          </cell>
          <cell r="I281">
            <v>43888</v>
          </cell>
        </row>
        <row r="282">
          <cell r="C282" t="str">
            <v>Careri</v>
          </cell>
          <cell r="D282" t="str">
            <v>CARERI</v>
          </cell>
          <cell r="E282" t="str">
            <v>COMUNE DI CARERI</v>
          </cell>
          <cell r="F282" t="str">
            <v>COMUNE DI CARERI</v>
          </cell>
          <cell r="H282" t="str">
            <v>00711270801</v>
          </cell>
          <cell r="I282">
            <v>28955</v>
          </cell>
        </row>
        <row r="283">
          <cell r="C283" t="str">
            <v>Casignana</v>
          </cell>
          <cell r="D283" t="str">
            <v>CASIGNANA</v>
          </cell>
          <cell r="E283" t="str">
            <v>COMUNE DI CASIGNANA</v>
          </cell>
          <cell r="F283" t="str">
            <v>COMUNE DI CASIGNANA</v>
          </cell>
          <cell r="H283" t="str">
            <v>00726930803</v>
          </cell>
          <cell r="I283">
            <v>27812</v>
          </cell>
        </row>
        <row r="284">
          <cell r="C284" t="str">
            <v>Caulonia</v>
          </cell>
          <cell r="D284" t="str">
            <v>CAULONIA</v>
          </cell>
          <cell r="E284" t="str">
            <v>COMUNE DI CAULONIA</v>
          </cell>
          <cell r="F284" t="str">
            <v>COMUNE DI  CAULONIA</v>
          </cell>
          <cell r="H284" t="str">
            <v>00890760804</v>
          </cell>
          <cell r="I284">
            <v>28507</v>
          </cell>
        </row>
        <row r="285">
          <cell r="C285" t="str">
            <v>Ciminà</v>
          </cell>
          <cell r="D285" t="str">
            <v>CIMINA'</v>
          </cell>
          <cell r="E285" t="str">
            <v>COMUNE DI CIMINA'</v>
          </cell>
          <cell r="F285" t="str">
            <v>COMUNE DI CIMINA'</v>
          </cell>
          <cell r="H285" t="str">
            <v>00311550800</v>
          </cell>
          <cell r="I285">
            <v>27824</v>
          </cell>
        </row>
        <row r="286">
          <cell r="C286" t="str">
            <v>Cinquefrondi</v>
          </cell>
          <cell r="D286" t="str">
            <v>CINQUEFRONDI</v>
          </cell>
          <cell r="E286" t="str">
            <v>COMUNE DI CINQUEFRONDI</v>
          </cell>
          <cell r="F286" t="str">
            <v>COMUNE DI CINQUEFRONDI</v>
          </cell>
          <cell r="H286" t="str">
            <v>00008010803</v>
          </cell>
          <cell r="I286">
            <v>28027</v>
          </cell>
        </row>
        <row r="287">
          <cell r="C287" t="str">
            <v>Cittanova</v>
          </cell>
          <cell r="D287" t="str">
            <v>CITTANOVA</v>
          </cell>
          <cell r="E287" t="str">
            <v>COMUNE DI CITTANOVA</v>
          </cell>
          <cell r="F287" t="str">
            <v>COMUNE DI CITTANOVA</v>
          </cell>
          <cell r="H287" t="str">
            <v>00267230803</v>
          </cell>
          <cell r="I287">
            <v>28295</v>
          </cell>
        </row>
        <row r="288">
          <cell r="C288" t="str">
            <v>Condofuri</v>
          </cell>
          <cell r="D288" t="str">
            <v>CONDOFURI</v>
          </cell>
          <cell r="E288" t="str">
            <v>COMUNE DI CONDOFURI</v>
          </cell>
          <cell r="H288" t="str">
            <v>00162630800</v>
          </cell>
          <cell r="I288">
            <v>28686</v>
          </cell>
        </row>
        <row r="289">
          <cell r="C289" t="str">
            <v>Cosoleto</v>
          </cell>
          <cell r="D289" t="str">
            <v>COSOLETO</v>
          </cell>
          <cell r="E289" t="str">
            <v>COMUNE DI COSOLETO</v>
          </cell>
          <cell r="F289" t="str">
            <v>COMUNE DI COSOLETO</v>
          </cell>
          <cell r="H289" t="str">
            <v>01234470803</v>
          </cell>
          <cell r="I289">
            <v>29455</v>
          </cell>
        </row>
        <row r="290">
          <cell r="C290" t="str">
            <v>Delianuova</v>
          </cell>
          <cell r="D290" t="str">
            <v>DELIANUOVA</v>
          </cell>
          <cell r="E290" t="str">
            <v>COMUNE DI DELIANUOVA</v>
          </cell>
          <cell r="F290" t="str">
            <v>COMUNE DI DELIANUOVA</v>
          </cell>
          <cell r="H290" t="str">
            <v>00582060802</v>
          </cell>
          <cell r="I290">
            <v>28019</v>
          </cell>
        </row>
        <row r="291">
          <cell r="C291" t="str">
            <v>Feroleto della Chiesa</v>
          </cell>
          <cell r="D291" t="str">
            <v>FEROLETO DELLA CHIESA</v>
          </cell>
          <cell r="E291" t="str">
            <v>COMUNE DI FEROLETO DELLA CHIESA</v>
          </cell>
          <cell r="F291" t="str">
            <v>Comune di Feroleto della Chiesa</v>
          </cell>
          <cell r="H291" t="str">
            <v>00710280801</v>
          </cell>
          <cell r="I291">
            <v>29273</v>
          </cell>
        </row>
        <row r="292">
          <cell r="C292" t="str">
            <v>Ferruzzano</v>
          </cell>
          <cell r="D292" t="str">
            <v>FERRUZZANO</v>
          </cell>
          <cell r="E292" t="str">
            <v>COMUNE DI FERRUZZANO</v>
          </cell>
          <cell r="F292" t="str">
            <v>comune di ferruzzano</v>
          </cell>
          <cell r="H292" t="str">
            <v>03191430804</v>
          </cell>
          <cell r="I292">
            <v>43740</v>
          </cell>
        </row>
        <row r="293">
          <cell r="C293" t="str">
            <v>Fiumara</v>
          </cell>
          <cell r="D293" t="str">
            <v>FIUMARA</v>
          </cell>
          <cell r="E293" t="str">
            <v>COMUNE DI FIUMARA</v>
          </cell>
          <cell r="F293" t="str">
            <v>Comune di Fiumara</v>
          </cell>
          <cell r="H293" t="str">
            <v>00722090800</v>
          </cell>
          <cell r="I293">
            <v>29495</v>
          </cell>
        </row>
        <row r="294">
          <cell r="C294" t="str">
            <v>Galatro</v>
          </cell>
          <cell r="D294" t="str">
            <v>GALATRO</v>
          </cell>
          <cell r="E294" t="str">
            <v>COMUNE DI GALATRO</v>
          </cell>
          <cell r="F294" t="str">
            <v>COMUNE DI GALATRO</v>
          </cell>
          <cell r="H294" t="str">
            <v>00256700808</v>
          </cell>
          <cell r="I294">
            <v>29169</v>
          </cell>
        </row>
        <row r="295">
          <cell r="C295" t="str">
            <v>Gerace</v>
          </cell>
          <cell r="D295" t="str">
            <v>GERACE</v>
          </cell>
          <cell r="E295" t="str">
            <v>COMUNE DI GERACE</v>
          </cell>
          <cell r="F295" t="str">
            <v>COMUNE DI GERACE</v>
          </cell>
          <cell r="H295" t="str">
            <v>01240160802</v>
          </cell>
          <cell r="I295">
            <v>28209</v>
          </cell>
        </row>
        <row r="296">
          <cell r="C296" t="str">
            <v>Giffone</v>
          </cell>
          <cell r="D296" t="str">
            <v>GIFFONE</v>
          </cell>
          <cell r="E296" t="str">
            <v>COMUNE DI GIFFONE</v>
          </cell>
          <cell r="H296" t="str">
            <v>00251040804</v>
          </cell>
          <cell r="I296">
            <v>29296</v>
          </cell>
        </row>
        <row r="297">
          <cell r="C297" t="str">
            <v>Gioia Tauro</v>
          </cell>
          <cell r="D297" t="str">
            <v>GIOIA TAURO</v>
          </cell>
          <cell r="E297" t="str">
            <v>COMUNE DI GIOIA TAURO</v>
          </cell>
          <cell r="F297" t="str">
            <v>COMUNE DI GIOIA TAURO</v>
          </cell>
          <cell r="H297" t="str">
            <v>00137710802</v>
          </cell>
          <cell r="I297">
            <v>27915</v>
          </cell>
        </row>
        <row r="298">
          <cell r="C298" t="str">
            <v>Gioiosa Ionica</v>
          </cell>
          <cell r="D298" t="str">
            <v>GIOIOSA IONICA</v>
          </cell>
          <cell r="E298" t="str">
            <v>COMUNE DI GIOIOSA IONICA</v>
          </cell>
          <cell r="F298" t="str">
            <v>COMUNE DI GIOIOSA IONICA</v>
          </cell>
          <cell r="H298" t="str">
            <v>00288960800</v>
          </cell>
          <cell r="I298">
            <v>28000</v>
          </cell>
        </row>
        <row r="299">
          <cell r="C299" t="str">
            <v>Grotteria</v>
          </cell>
          <cell r="D299" t="str">
            <v>GROTTERIA</v>
          </cell>
          <cell r="E299" t="str">
            <v>COMUNE DI GROTTERIA</v>
          </cell>
          <cell r="H299" t="str">
            <v>00282690809</v>
          </cell>
          <cell r="I299">
            <v>28831</v>
          </cell>
        </row>
        <row r="300">
          <cell r="C300" t="str">
            <v>Laganadi</v>
          </cell>
          <cell r="D300" t="str">
            <v>LAGANADI</v>
          </cell>
          <cell r="E300" t="str">
            <v>COMUNE DI LAGANADI</v>
          </cell>
          <cell r="F300" t="str">
            <v>COMUNE DI LAGANADI</v>
          </cell>
          <cell r="H300" t="str">
            <v>00710510801</v>
          </cell>
          <cell r="I300">
            <v>29505</v>
          </cell>
        </row>
        <row r="301">
          <cell r="C301" t="str">
            <v>Laureana di Borrello</v>
          </cell>
          <cell r="D301" t="str">
            <v>LAUREANA DI BORRELLO</v>
          </cell>
          <cell r="E301" t="str">
            <v>COMUNE DI LAUREANA DI BORRELLO</v>
          </cell>
          <cell r="F301" t="str">
            <v>COMUNE DI LAUREANA DI BORRELLO</v>
          </cell>
          <cell r="H301" t="str">
            <v>00276000809</v>
          </cell>
          <cell r="I301">
            <v>28756</v>
          </cell>
        </row>
        <row r="302">
          <cell r="C302" t="str">
            <v>Locri</v>
          </cell>
          <cell r="D302" t="str">
            <v>LOCRI</v>
          </cell>
          <cell r="E302" t="str">
            <v>COMUNE DI LOCRI</v>
          </cell>
          <cell r="F302" t="str">
            <v>COMUNE DI LOCRI</v>
          </cell>
          <cell r="H302" t="str">
            <v>00138500806</v>
          </cell>
          <cell r="I302">
            <v>24614</v>
          </cell>
        </row>
        <row r="303">
          <cell r="C303" t="str">
            <v>Mammola</v>
          </cell>
          <cell r="D303" t="str">
            <v>MAMMOLA</v>
          </cell>
          <cell r="E303" t="str">
            <v>COMUNE DI MAMMOLA</v>
          </cell>
          <cell r="F303" t="str">
            <v>COMUNE DI MAMMOLA</v>
          </cell>
          <cell r="H303" t="str">
            <v>00221370802</v>
          </cell>
          <cell r="I303">
            <v>28980</v>
          </cell>
        </row>
        <row r="304">
          <cell r="C304" t="str">
            <v>Marina di Gioiosa Ionica</v>
          </cell>
          <cell r="D304" t="str">
            <v>MARINA DI GIOIOSA IONICA</v>
          </cell>
          <cell r="E304" t="str">
            <v>COMUNE DI MARINA DI GIOIOSA IONICA</v>
          </cell>
          <cell r="F304" t="str">
            <v>COMUNE DI MARINA DI GIOIOSA IONICA</v>
          </cell>
          <cell r="H304" t="str">
            <v>00282520808</v>
          </cell>
          <cell r="I304">
            <v>28537</v>
          </cell>
        </row>
        <row r="305">
          <cell r="C305" t="str">
            <v>Maropati</v>
          </cell>
          <cell r="D305" t="str">
            <v>MAROPATI</v>
          </cell>
          <cell r="E305" t="str">
            <v>COMUNE DI MAROPATI</v>
          </cell>
          <cell r="F305" t="str">
            <v>Comune di Maropati</v>
          </cell>
          <cell r="H305" t="str">
            <v>00312730807</v>
          </cell>
          <cell r="I305">
            <v>24604</v>
          </cell>
        </row>
        <row r="306">
          <cell r="C306" t="str">
            <v>Martone</v>
          </cell>
          <cell r="D306" t="str">
            <v>MARTONE</v>
          </cell>
          <cell r="E306" t="str">
            <v>COMUNE DI MARTONE</v>
          </cell>
          <cell r="H306" t="str">
            <v>00217520808</v>
          </cell>
          <cell r="I306">
            <v>30041</v>
          </cell>
        </row>
        <row r="307">
          <cell r="C307" t="str">
            <v>Melicucco</v>
          </cell>
          <cell r="D307" t="str">
            <v>MELICUCCA'</v>
          </cell>
          <cell r="E307" t="str">
            <v>COMUNE DI MELICUCCA'</v>
          </cell>
          <cell r="F307" t="str">
            <v>COMUNE DI MELICUCCO</v>
          </cell>
          <cell r="H307" t="str">
            <v>00217530807</v>
          </cell>
          <cell r="I307">
            <v>28016</v>
          </cell>
        </row>
        <row r="308">
          <cell r="C308" t="str">
            <v>Melicuccà</v>
          </cell>
          <cell r="D308" t="str">
            <v>MELICUCCO</v>
          </cell>
          <cell r="E308" t="str">
            <v>COMUNE DI MELICUCCO</v>
          </cell>
          <cell r="F308" t="str">
            <v>COMUNE DI MELICUCCA'</v>
          </cell>
          <cell r="H308" t="str">
            <v>00780640801</v>
          </cell>
          <cell r="I308">
            <v>28889</v>
          </cell>
        </row>
        <row r="309">
          <cell r="C309" t="str">
            <v>Melito di Porto Salvo</v>
          </cell>
          <cell r="D309" t="str">
            <v>MELITO DI PORTO SALVO</v>
          </cell>
          <cell r="E309" t="str">
            <v>COMUNE DI MELITO DI PORTO SALVO</v>
          </cell>
          <cell r="F309" t="str">
            <v>Comune di Melito di Porto Salvo</v>
          </cell>
          <cell r="H309" t="str">
            <v>00281270801</v>
          </cell>
          <cell r="I309">
            <v>24211</v>
          </cell>
        </row>
        <row r="310">
          <cell r="C310" t="str">
            <v>Molochio</v>
          </cell>
          <cell r="D310" t="str">
            <v>MOLOCHIO</v>
          </cell>
          <cell r="E310" t="str">
            <v>COMUNE DI MOLOCHIO</v>
          </cell>
          <cell r="F310" t="str">
            <v>COMUNE DI MOLOCHIO</v>
          </cell>
          <cell r="H310" t="str">
            <v>00329020804</v>
          </cell>
          <cell r="I310">
            <v>28076</v>
          </cell>
        </row>
        <row r="311">
          <cell r="C311" t="str">
            <v>Monasterace</v>
          </cell>
          <cell r="D311" t="str">
            <v>MONASTERACE</v>
          </cell>
          <cell r="E311" t="str">
            <v>COMUNE DI MONASTERACE</v>
          </cell>
          <cell r="F311" t="str">
            <v>COMUNE DI MONASTERACE</v>
          </cell>
          <cell r="H311" t="str">
            <v>00734340805</v>
          </cell>
          <cell r="I311">
            <v>28364</v>
          </cell>
        </row>
        <row r="312">
          <cell r="C312" t="str">
            <v>Montebello Jonico</v>
          </cell>
          <cell r="D312" t="str">
            <v>MONTEBELLO JONICO</v>
          </cell>
          <cell r="E312" t="str">
            <v>COMUNE DI MONTEBELLO JONICO</v>
          </cell>
          <cell r="F312" t="str">
            <v>COMUNE DI MONTEBELLO JONICO</v>
          </cell>
          <cell r="H312" t="str">
            <v>00710360801</v>
          </cell>
          <cell r="I312">
            <v>28087</v>
          </cell>
        </row>
        <row r="313">
          <cell r="C313" t="str">
            <v>Motta San Giovanni</v>
          </cell>
          <cell r="D313" t="str">
            <v>MOTTA SAN GIOVANNI</v>
          </cell>
          <cell r="E313" t="str">
            <v>COMUNE DI MOTTA SAN GIOVANNI</v>
          </cell>
          <cell r="F313" t="str">
            <v>COMUNE DI MOTTA SAN GIOVANNI</v>
          </cell>
          <cell r="H313" t="str">
            <v>00285810800</v>
          </cell>
          <cell r="I313">
            <v>28700</v>
          </cell>
        </row>
        <row r="314">
          <cell r="C314" t="str">
            <v>Oppido Mamertina</v>
          </cell>
          <cell r="D314" t="str">
            <v>OPPIDO MAMERTINA</v>
          </cell>
          <cell r="E314" t="str">
            <v>COMUNE DI OPPIDO MAMERTINA</v>
          </cell>
          <cell r="F314" t="str">
            <v>COMUNE DI OPPIDO MAMERTINA</v>
          </cell>
          <cell r="H314" t="str">
            <v>00134970805</v>
          </cell>
          <cell r="I314">
            <v>28025</v>
          </cell>
        </row>
        <row r="315">
          <cell r="C315" t="str">
            <v>Palizzi</v>
          </cell>
          <cell r="D315" t="str">
            <v>PALIZZI</v>
          </cell>
          <cell r="E315" t="str">
            <v>COMUNE DI PALIZZI</v>
          </cell>
          <cell r="F315" t="str">
            <v>COMUNE DI PALIZZI</v>
          </cell>
          <cell r="H315" t="str">
            <v>00728590803</v>
          </cell>
          <cell r="I315">
            <v>38704</v>
          </cell>
        </row>
        <row r="316">
          <cell r="C316" t="str">
            <v>Palmi</v>
          </cell>
          <cell r="D316" t="str">
            <v>PALMI</v>
          </cell>
          <cell r="E316" t="str">
            <v>COMUNE DI PALMI</v>
          </cell>
          <cell r="F316" t="str">
            <v>COMUNE DI PALMI</v>
          </cell>
          <cell r="H316" t="str">
            <v>00710350802</v>
          </cell>
          <cell r="I316">
            <v>27215</v>
          </cell>
        </row>
        <row r="317">
          <cell r="C317" t="str">
            <v>Pazzano</v>
          </cell>
          <cell r="D317" t="str">
            <v>PAZZANO</v>
          </cell>
          <cell r="E317" t="str">
            <v>COMUNE DI PAZZANO</v>
          </cell>
          <cell r="F317" t="str">
            <v>COMUNE DI PAZZANO</v>
          </cell>
          <cell r="H317" t="str">
            <v>00914010806</v>
          </cell>
          <cell r="I317">
            <v>24570</v>
          </cell>
        </row>
        <row r="318">
          <cell r="C318" t="str">
            <v>Placanica</v>
          </cell>
          <cell r="D318" t="str">
            <v>PLACANICA</v>
          </cell>
          <cell r="E318" t="str">
            <v>COMUNE DI PLACANICA</v>
          </cell>
          <cell r="F318" t="str">
            <v>COMUNE DI PLACANICA</v>
          </cell>
          <cell r="H318" t="str">
            <v>00162590806</v>
          </cell>
          <cell r="I318">
            <v>29515</v>
          </cell>
        </row>
        <row r="319">
          <cell r="C319" t="str">
            <v>Platì</v>
          </cell>
          <cell r="D319" t="str">
            <v>PLATI'</v>
          </cell>
          <cell r="E319" t="str">
            <v>COMUNE DI PLATI'</v>
          </cell>
          <cell r="F319" t="str">
            <v>COMUNE DI PLATI'</v>
          </cell>
          <cell r="H319" t="str">
            <v>01240060804</v>
          </cell>
          <cell r="I319">
            <v>24609</v>
          </cell>
        </row>
        <row r="320">
          <cell r="C320" t="str">
            <v>Polistena</v>
          </cell>
          <cell r="D320" t="str">
            <v>POLISTENA</v>
          </cell>
          <cell r="E320" t="str">
            <v>COMUNE DI POLISTENA</v>
          </cell>
          <cell r="H320" t="str">
            <v>00232920801</v>
          </cell>
          <cell r="I320">
            <v>28012</v>
          </cell>
        </row>
        <row r="321">
          <cell r="C321" t="str">
            <v>Portigliola</v>
          </cell>
          <cell r="D321" t="str">
            <v>PORTIGLIOLA</v>
          </cell>
          <cell r="E321" t="str">
            <v>COMUNE DI PORTIGLIOLA</v>
          </cell>
          <cell r="F321" t="str">
            <v>COMUNE DI PORTIGLIOLA</v>
          </cell>
          <cell r="H321" t="str">
            <v>00730350808</v>
          </cell>
          <cell r="I321">
            <v>29406</v>
          </cell>
        </row>
        <row r="322">
          <cell r="C322" t="str">
            <v>Reggio di Calabria</v>
          </cell>
          <cell r="D322" t="str">
            <v>REGGIO DI CALABRIA</v>
          </cell>
          <cell r="E322" t="str">
            <v>COMUNE DI REGGIO DI CALABRIA</v>
          </cell>
          <cell r="F322" t="str">
            <v>Comune di Reggio di Calabria</v>
          </cell>
          <cell r="H322" t="str">
            <v>00136380805</v>
          </cell>
          <cell r="I322">
            <v>25892</v>
          </cell>
        </row>
        <row r="323">
          <cell r="C323" t="str">
            <v>Riace</v>
          </cell>
          <cell r="D323" t="str">
            <v>RIACE</v>
          </cell>
          <cell r="E323" t="str">
            <v>COMUNE DI RIACE</v>
          </cell>
          <cell r="H323" t="str">
            <v>81000670802</v>
          </cell>
          <cell r="I323">
            <v>28944</v>
          </cell>
        </row>
        <row r="324">
          <cell r="C324" t="str">
            <v>Rizziconi</v>
          </cell>
          <cell r="D324" t="str">
            <v>RIZZICONI</v>
          </cell>
          <cell r="E324" t="str">
            <v>COMUNE DI RIZZICONI</v>
          </cell>
          <cell r="F324" t="str">
            <v>COMUNE DI RIZZICONI</v>
          </cell>
          <cell r="H324" t="str">
            <v>00285740809</v>
          </cell>
          <cell r="I324">
            <v>28622</v>
          </cell>
        </row>
        <row r="325">
          <cell r="C325" t="str">
            <v>Roccaforte del Greco</v>
          </cell>
          <cell r="D325" t="str">
            <v>ROCCAFORTE DEL GRECO</v>
          </cell>
          <cell r="E325" t="str">
            <v>COMUNE DI ROCCAFORTE DEL GRECO</v>
          </cell>
          <cell r="F325" t="str">
            <v>COMUNE DI ROCCAFORTE DEL GRECO</v>
          </cell>
          <cell r="H325" t="str">
            <v>00725760805</v>
          </cell>
          <cell r="I325">
            <v>29592</v>
          </cell>
        </row>
        <row r="326">
          <cell r="C326" t="str">
            <v>Roccella Ionica</v>
          </cell>
          <cell r="D326" t="str">
            <v>ROCCELLA IONICA</v>
          </cell>
          <cell r="E326" t="str">
            <v>COMUNE DI ROCCELLA IONICA</v>
          </cell>
          <cell r="F326" t="str">
            <v>Comune di Roccella Ionica</v>
          </cell>
          <cell r="H326" t="str">
            <v>00307200808</v>
          </cell>
          <cell r="I326">
            <v>38338</v>
          </cell>
        </row>
        <row r="327">
          <cell r="C327" t="str">
            <v>Roghudi</v>
          </cell>
          <cell r="D327" t="str">
            <v>ROGHUDI</v>
          </cell>
          <cell r="E327" t="str">
            <v>COMUNE DI ROGHUDI</v>
          </cell>
          <cell r="F327" t="str">
            <v>COMUNE DI ROGHUDI</v>
          </cell>
          <cell r="H327" t="str">
            <v>00811830801</v>
          </cell>
          <cell r="I327">
            <v>29398</v>
          </cell>
        </row>
        <row r="328">
          <cell r="C328" t="str">
            <v>Rosarno</v>
          </cell>
          <cell r="D328" t="str">
            <v>ROSARNO</v>
          </cell>
          <cell r="E328" t="str">
            <v>COMUNE DI ROSARNO</v>
          </cell>
          <cell r="F328" t="str">
            <v>Comune di Rosarno</v>
          </cell>
          <cell r="H328" t="str">
            <v>00725430805</v>
          </cell>
          <cell r="I328">
            <v>24557</v>
          </cell>
        </row>
        <row r="329">
          <cell r="C329" t="str">
            <v>Samo</v>
          </cell>
          <cell r="D329" t="str">
            <v>SAMO</v>
          </cell>
          <cell r="E329" t="str">
            <v>COMUNE DI SAMO</v>
          </cell>
          <cell r="F329" t="str">
            <v>Comune di Samo</v>
          </cell>
          <cell r="H329" t="str">
            <v>01015640806</v>
          </cell>
          <cell r="I329">
            <v>28556</v>
          </cell>
        </row>
        <row r="330">
          <cell r="C330" t="str">
            <v>San Ferdinando</v>
          </cell>
          <cell r="D330" t="str">
            <v>SAN FERDINANDO</v>
          </cell>
          <cell r="E330" t="str">
            <v>COMUNE DI SAN FERDINANDO</v>
          </cell>
          <cell r="F330" t="str">
            <v>COMUNE DI SAN FERDINANDO</v>
          </cell>
          <cell r="H330" t="str">
            <v>00746140805</v>
          </cell>
          <cell r="I330">
            <v>28666</v>
          </cell>
        </row>
        <row r="331">
          <cell r="C331" t="str">
            <v>San Giorgio Morgeto</v>
          </cell>
          <cell r="D331" t="str">
            <v>SAN GIORGIO MORGETO</v>
          </cell>
          <cell r="E331" t="str">
            <v>COMUNE DI SAN GIORGIO MORGETO</v>
          </cell>
          <cell r="F331" t="str">
            <v>Comune di San Giorgio Morgeto</v>
          </cell>
          <cell r="H331" t="str">
            <v>00255090805</v>
          </cell>
          <cell r="I331">
            <v>27871</v>
          </cell>
        </row>
        <row r="332">
          <cell r="C332" t="str">
            <v>San Giovanni di Gerace</v>
          </cell>
          <cell r="D332" t="str">
            <v>SAN GIOVANNI DI GERACE</v>
          </cell>
          <cell r="E332" t="str">
            <v>COMUNE DI SAN GIOVANNI DI GERACE</v>
          </cell>
          <cell r="F332" t="str">
            <v>COMUNE DI SAN GIOVANNI DI GERACE</v>
          </cell>
          <cell r="H332" t="str">
            <v>00346710809</v>
          </cell>
          <cell r="I332">
            <v>28612</v>
          </cell>
        </row>
        <row r="333">
          <cell r="C333" t="str">
            <v>San Lorenzo</v>
          </cell>
          <cell r="D333" t="str">
            <v>SAN LORENZO</v>
          </cell>
          <cell r="E333" t="str">
            <v>COMUNE DI SAN LORENZO</v>
          </cell>
          <cell r="H333" t="str">
            <v>00283710804</v>
          </cell>
          <cell r="I333">
            <v>28882</v>
          </cell>
        </row>
        <row r="334">
          <cell r="C334" t="str">
            <v>San Luca</v>
          </cell>
          <cell r="D334" t="str">
            <v>SAN LUCA</v>
          </cell>
          <cell r="E334" t="str">
            <v>COMUNE DI SAN LUCA</v>
          </cell>
          <cell r="F334" t="str">
            <v>Comune di San Luca</v>
          </cell>
          <cell r="H334" t="str">
            <v>00818910804</v>
          </cell>
          <cell r="I334">
            <v>24576</v>
          </cell>
        </row>
        <row r="335">
          <cell r="C335" t="str">
            <v>San Pietro di Caridà</v>
          </cell>
          <cell r="D335" t="str">
            <v>SAN PIETRO DI CARIDA'</v>
          </cell>
          <cell r="E335" t="str">
            <v>COMUNE DI SAN PIETRO DI CARIDA'</v>
          </cell>
          <cell r="F335" t="str">
            <v>comune di san pietro di caridà</v>
          </cell>
          <cell r="H335" t="str">
            <v>00709900807</v>
          </cell>
          <cell r="I335">
            <v>29380</v>
          </cell>
        </row>
        <row r="336">
          <cell r="C336" t="str">
            <v>San Procopio</v>
          </cell>
          <cell r="D336" t="str">
            <v>SAN PROCOPIO</v>
          </cell>
          <cell r="E336" t="str">
            <v>COMUNE DI SAN PROCOPIO</v>
          </cell>
          <cell r="H336" t="str">
            <v>82000050805</v>
          </cell>
          <cell r="I336">
            <v>29490</v>
          </cell>
        </row>
        <row r="337">
          <cell r="C337" t="str">
            <v>San Roberto</v>
          </cell>
          <cell r="D337" t="str">
            <v>SAN ROBERTO</v>
          </cell>
          <cell r="E337" t="str">
            <v>COMUNE DI SAN ROBERTO</v>
          </cell>
          <cell r="F337" t="str">
            <v>Comune di San Roberto</v>
          </cell>
          <cell r="H337" t="str">
            <v>00711050807</v>
          </cell>
          <cell r="I337">
            <v>24419</v>
          </cell>
        </row>
        <row r="338">
          <cell r="C338" t="str">
            <v>Sant'Alessio in Aspromonte</v>
          </cell>
          <cell r="D338" t="str">
            <v>SANTA CRISTINA D'ASPROMONTE</v>
          </cell>
          <cell r="E338" t="str">
            <v>COMUNE DI SANTA CRISTINA D'ASPROMONTE</v>
          </cell>
          <cell r="F338" t="str">
            <v>COMUNE DI SANT'ALESSIO IN ASPROMONTE</v>
          </cell>
          <cell r="H338" t="str">
            <v>00709480800</v>
          </cell>
          <cell r="I338">
            <v>28045</v>
          </cell>
        </row>
        <row r="339">
          <cell r="C339" t="str">
            <v>Sant'Eufemia d'Aspromonte</v>
          </cell>
          <cell r="D339" t="str">
            <v>SANT'AGATA DEL BIANCO</v>
          </cell>
          <cell r="E339" t="str">
            <v>COMUNE DI SANT'AGATA DEL BIANCO</v>
          </cell>
          <cell r="F339" t="str">
            <v>Comune di Sant'Eufemia d'Aspromonte</v>
          </cell>
          <cell r="H339" t="str">
            <v>01239360801</v>
          </cell>
          <cell r="I339">
            <v>36247</v>
          </cell>
        </row>
        <row r="340">
          <cell r="C340" t="str">
            <v>Sant'Ilario dello Ionio</v>
          </cell>
          <cell r="D340" t="str">
            <v>SANT'ALESSIO IN ASPROMONTE</v>
          </cell>
          <cell r="E340" t="str">
            <v>COMUNE DI SANT'ALESSIO IN ASPROMONTE</v>
          </cell>
          <cell r="F340" t="str">
            <v>COMUNE DI SANT'ILARIO DELLO IONIO</v>
          </cell>
          <cell r="H340" t="str">
            <v>00733560809</v>
          </cell>
          <cell r="I340">
            <v>28479</v>
          </cell>
        </row>
        <row r="341">
          <cell r="C341" t="str">
            <v>Santa Cristina d'Aspromonte</v>
          </cell>
          <cell r="D341" t="str">
            <v>SANT'EUFEMIA D'ASPROMONTE</v>
          </cell>
          <cell r="E341" t="str">
            <v>COMUNE DI SANT'EUFEMIA D'ASPROMONTE</v>
          </cell>
          <cell r="F341" t="str">
            <v>COMUNE DI SANTA CRISTINA D'ASPROMONTE</v>
          </cell>
          <cell r="H341" t="str">
            <v>00598370807</v>
          </cell>
          <cell r="I341">
            <v>28333</v>
          </cell>
        </row>
        <row r="342">
          <cell r="C342" t="str">
            <v>Sant'Ilario Dello Ionio</v>
          </cell>
          <cell r="D342" t="str">
            <v>SANT'ILARIO DELLO IONIO</v>
          </cell>
          <cell r="E342" t="str">
            <v>COMUNE DI SANT'ILARIO DELLO IONIO</v>
          </cell>
          <cell r="H342" t="str">
            <v>81000550806</v>
          </cell>
          <cell r="I342">
            <v>28479</v>
          </cell>
        </row>
        <row r="343">
          <cell r="C343" t="str">
            <v>Santo Stefano in Aspromonte</v>
          </cell>
          <cell r="D343" t="str">
            <v>SANTO STEFANO IN ASPROMONTE</v>
          </cell>
          <cell r="E343" t="str">
            <v>COMUNE DI SANTO STEFANO IN ASPROMONTE</v>
          </cell>
          <cell r="F343" t="str">
            <v>COMUNE DI SANTO STEFANO IN ASPROMONTE</v>
          </cell>
          <cell r="H343" t="str">
            <v>00302030804</v>
          </cell>
          <cell r="I343">
            <v>28924</v>
          </cell>
        </row>
        <row r="344">
          <cell r="C344" t="str">
            <v>Scido</v>
          </cell>
          <cell r="D344" t="str">
            <v>SCIDO</v>
          </cell>
          <cell r="E344" t="str">
            <v>COMUNE DI SCIDO</v>
          </cell>
          <cell r="F344" t="str">
            <v>comune di scido</v>
          </cell>
          <cell r="H344" t="str">
            <v>00556080802</v>
          </cell>
          <cell r="I344">
            <v>29557</v>
          </cell>
        </row>
        <row r="345">
          <cell r="C345" t="str">
            <v>Scilla</v>
          </cell>
          <cell r="D345" t="str">
            <v>SCILLA</v>
          </cell>
          <cell r="E345" t="str">
            <v>COMUNE DI SCILLA</v>
          </cell>
          <cell r="F345" t="str">
            <v>COMUNE DI SCILLA</v>
          </cell>
          <cell r="H345" t="str">
            <v>00709140800</v>
          </cell>
          <cell r="I345">
            <v>28028</v>
          </cell>
        </row>
        <row r="346">
          <cell r="C346" t="str">
            <v>Seminara</v>
          </cell>
          <cell r="D346" t="str">
            <v>SEMINARA</v>
          </cell>
          <cell r="E346" t="str">
            <v>COMUNE DI SEMINARA</v>
          </cell>
          <cell r="F346" t="str">
            <v>COMUNE DI SEMINARA</v>
          </cell>
          <cell r="H346" t="str">
            <v>01239050808</v>
          </cell>
          <cell r="I346">
            <v>28550</v>
          </cell>
        </row>
        <row r="347">
          <cell r="C347" t="str">
            <v>Serrata</v>
          </cell>
          <cell r="D347" t="str">
            <v>SERRATA</v>
          </cell>
          <cell r="E347" t="str">
            <v>COMUNE DI SERRATA</v>
          </cell>
          <cell r="F347" t="str">
            <v>COMUNE DI SERRATA</v>
          </cell>
          <cell r="H347" t="str">
            <v>00284250800</v>
          </cell>
          <cell r="I347">
            <v>28351</v>
          </cell>
        </row>
        <row r="348">
          <cell r="C348" t="str">
            <v>Siderno</v>
          </cell>
          <cell r="D348" t="str">
            <v>SIDERNO</v>
          </cell>
          <cell r="E348" t="str">
            <v>COMUNE DI SIDERNO</v>
          </cell>
          <cell r="F348" t="str">
            <v>COMUNE DI SIDERNO</v>
          </cell>
          <cell r="H348" t="str">
            <v>00272360801</v>
          </cell>
          <cell r="I348">
            <v>23038</v>
          </cell>
        </row>
        <row r="349">
          <cell r="C349" t="str">
            <v>Sinopoli</v>
          </cell>
          <cell r="D349" t="str">
            <v>SINOPOLI</v>
          </cell>
          <cell r="E349" t="str">
            <v>COMUNE DI SINOPOLI</v>
          </cell>
          <cell r="F349" t="str">
            <v>Comune di Sinopoli</v>
          </cell>
          <cell r="H349" t="str">
            <v>01205380809</v>
          </cell>
          <cell r="I349">
            <v>29245</v>
          </cell>
        </row>
        <row r="350">
          <cell r="C350" t="str">
            <v>Staiti</v>
          </cell>
          <cell r="D350" t="str">
            <v>STAITI</v>
          </cell>
          <cell r="E350" t="str">
            <v>COMUNE DI STAITI</v>
          </cell>
          <cell r="F350" t="str">
            <v>Comune di Staiti</v>
          </cell>
          <cell r="H350" t="str">
            <v>00730360807</v>
          </cell>
          <cell r="I350">
            <v>30039</v>
          </cell>
        </row>
        <row r="351">
          <cell r="C351" t="str">
            <v>Stignano</v>
          </cell>
          <cell r="D351" t="str">
            <v>STIGNANO</v>
          </cell>
          <cell r="E351" t="str">
            <v>COMUNE DI STIGNANO</v>
          </cell>
          <cell r="F351" t="str">
            <v>comune di stignano</v>
          </cell>
          <cell r="H351" t="str">
            <v>00677690802</v>
          </cell>
          <cell r="I351">
            <v>29649</v>
          </cell>
        </row>
        <row r="352">
          <cell r="C352" t="str">
            <v>Stilo</v>
          </cell>
          <cell r="D352" t="str">
            <v>STILO</v>
          </cell>
          <cell r="E352" t="str">
            <v>COMUNE DI STILO</v>
          </cell>
          <cell r="F352" t="str">
            <v>COMUNE DI STILO</v>
          </cell>
          <cell r="H352" t="str">
            <v>00315870808</v>
          </cell>
          <cell r="I352">
            <v>24593</v>
          </cell>
        </row>
        <row r="353">
          <cell r="C353" t="str">
            <v>Taurianova</v>
          </cell>
          <cell r="D353" t="str">
            <v>TAURIANOVA</v>
          </cell>
          <cell r="E353" t="str">
            <v>COMUNE DI TAURIANOVA</v>
          </cell>
          <cell r="F353" t="str">
            <v>Comune di Taurianova</v>
          </cell>
          <cell r="H353" t="str">
            <v>00298560806</v>
          </cell>
          <cell r="I353">
            <v>27893</v>
          </cell>
        </row>
        <row r="354">
          <cell r="C354" t="str">
            <v>Terranova Sappo Minulio</v>
          </cell>
          <cell r="D354" t="str">
            <v>TERRANOVA SAPPO MINULIO</v>
          </cell>
          <cell r="E354" t="str">
            <v>COMUNE DI TERRANOVA SAPPO MINULIO</v>
          </cell>
          <cell r="F354" t="str">
            <v>COMUNE DI TERRANOVA SAPPO MINULIO</v>
          </cell>
          <cell r="H354" t="str">
            <v>00584850804</v>
          </cell>
          <cell r="I354">
            <v>29476</v>
          </cell>
        </row>
        <row r="355">
          <cell r="C355" t="str">
            <v>Varapodio</v>
          </cell>
          <cell r="D355" t="str">
            <v>VARAPODIO</v>
          </cell>
          <cell r="E355" t="str">
            <v>COMUNE DI VARAPODIO</v>
          </cell>
          <cell r="F355" t="str">
            <v>COMUNE DI VARAPODIO</v>
          </cell>
          <cell r="H355" t="str">
            <v>00264540808</v>
          </cell>
          <cell r="I355">
            <v>28365</v>
          </cell>
        </row>
        <row r="356">
          <cell r="C356" t="str">
            <v>Villa San Giovanni</v>
          </cell>
          <cell r="D356" t="str">
            <v>VILLA SAN GIOVANNI</v>
          </cell>
          <cell r="E356" t="str">
            <v>COMUNE DI VILLA SAN GIOVANNI</v>
          </cell>
          <cell r="F356" t="str">
            <v>COMUNE DI VILLA SAN GIOVANNI</v>
          </cell>
          <cell r="H356" t="str">
            <v>00790100804</v>
          </cell>
          <cell r="I356">
            <v>22995</v>
          </cell>
        </row>
        <row r="357">
          <cell r="C357" t="str">
            <v>Acquaro</v>
          </cell>
          <cell r="D357" t="str">
            <v>ACQUARO</v>
          </cell>
          <cell r="E357" t="str">
            <v>COMUNE DI ACQUARO</v>
          </cell>
          <cell r="F357" t="str">
            <v>COMUNE DI ACQUARO</v>
          </cell>
          <cell r="H357" t="str">
            <v>00313680795</v>
          </cell>
          <cell r="I357">
            <v>28555</v>
          </cell>
        </row>
        <row r="358">
          <cell r="C358" t="str">
            <v>Arena</v>
          </cell>
          <cell r="D358" t="str">
            <v>ARENA</v>
          </cell>
          <cell r="E358" t="str">
            <v>COMUNE DI ARENA</v>
          </cell>
          <cell r="F358" t="str">
            <v>COMUNE DI ARENA</v>
          </cell>
          <cell r="H358" t="str">
            <v>00297820797</v>
          </cell>
          <cell r="I358">
            <v>28839</v>
          </cell>
        </row>
        <row r="359">
          <cell r="C359" t="str">
            <v>Briatico</v>
          </cell>
          <cell r="D359" t="str">
            <v>BRIATICO</v>
          </cell>
          <cell r="E359" t="str">
            <v>COMUNE DI BRIATICO</v>
          </cell>
          <cell r="H359" t="str">
            <v>00296880792</v>
          </cell>
          <cell r="I359">
            <v>30013</v>
          </cell>
        </row>
        <row r="360">
          <cell r="C360" t="str">
            <v>Brognaturo</v>
          </cell>
          <cell r="D360" t="str">
            <v>BROGNATURO</v>
          </cell>
          <cell r="E360" t="str">
            <v>COMUNE DI BROGNATURO</v>
          </cell>
          <cell r="H360" t="str">
            <v>00298720798</v>
          </cell>
          <cell r="I360">
            <v>28564</v>
          </cell>
        </row>
        <row r="361">
          <cell r="C361" t="str">
            <v>Capistrano</v>
          </cell>
          <cell r="D361" t="str">
            <v>CAPISTRANO</v>
          </cell>
          <cell r="E361" t="str">
            <v>COMUNE DI CAPISTRANO</v>
          </cell>
          <cell r="F361" t="str">
            <v>Comune di Capistrano</v>
          </cell>
          <cell r="H361" t="str">
            <v>00297810798</v>
          </cell>
          <cell r="I361">
            <v>28037</v>
          </cell>
        </row>
        <row r="362">
          <cell r="C362" t="str">
            <v>Cessaniti</v>
          </cell>
          <cell r="D362" t="str">
            <v>CESSANITI</v>
          </cell>
          <cell r="E362" t="str">
            <v>COMUNE DI CESSANITI</v>
          </cell>
          <cell r="H362" t="str">
            <v>00326670791</v>
          </cell>
          <cell r="I362">
            <v>28826</v>
          </cell>
        </row>
        <row r="363">
          <cell r="C363" t="str">
            <v>Dasà</v>
          </cell>
          <cell r="D363" t="str">
            <v>DASA</v>
          </cell>
          <cell r="E363" t="str">
            <v>COMUNE DI DASA</v>
          </cell>
          <cell r="F363" t="str">
            <v>Comune di Dasà</v>
          </cell>
          <cell r="H363" t="str">
            <v>00326650793</v>
          </cell>
          <cell r="I363">
            <v>29420</v>
          </cell>
        </row>
        <row r="364">
          <cell r="C364" t="str">
            <v>Dinami</v>
          </cell>
          <cell r="D364" t="str">
            <v>DINAMI</v>
          </cell>
          <cell r="E364" t="str">
            <v>COMUNE DI DINAMI</v>
          </cell>
          <cell r="F364" t="str">
            <v>Comune di Dinami</v>
          </cell>
          <cell r="H364" t="str">
            <v>00303060792</v>
          </cell>
          <cell r="I364">
            <v>29301</v>
          </cell>
        </row>
        <row r="365">
          <cell r="C365" t="str">
            <v>Drapia</v>
          </cell>
          <cell r="D365" t="str">
            <v>DRAPIA</v>
          </cell>
          <cell r="E365" t="str">
            <v>COMUNE DI DRAPIA</v>
          </cell>
          <cell r="F365" t="str">
            <v>COMUNE DI DRAPIA</v>
          </cell>
          <cell r="H365" t="str">
            <v>00298600792</v>
          </cell>
          <cell r="I365">
            <v>29228</v>
          </cell>
        </row>
        <row r="366">
          <cell r="C366" t="str">
            <v>Fabrizia</v>
          </cell>
          <cell r="D366" t="str">
            <v>FABRIZIA</v>
          </cell>
          <cell r="E366" t="str">
            <v>COMUNE DI FABRIZIA</v>
          </cell>
          <cell r="F366" t="str">
            <v>COMUNE DI FABRIZIA</v>
          </cell>
          <cell r="H366" t="str">
            <v>00298150798</v>
          </cell>
          <cell r="I366">
            <v>25017</v>
          </cell>
        </row>
        <row r="367">
          <cell r="C367" t="str">
            <v>Filadelfia</v>
          </cell>
          <cell r="D367" t="str">
            <v>FILADELFIA</v>
          </cell>
          <cell r="E367" t="str">
            <v>COMUNE DI FILADELFIA</v>
          </cell>
          <cell r="F367" t="str">
            <v>Comune di Filadelfia</v>
          </cell>
          <cell r="H367" t="str">
            <v>00297790792</v>
          </cell>
          <cell r="I367">
            <v>23894</v>
          </cell>
        </row>
        <row r="368">
          <cell r="C368" t="str">
            <v>Filandari</v>
          </cell>
          <cell r="D368" t="str">
            <v>FILANDARI</v>
          </cell>
          <cell r="E368" t="str">
            <v>COMUNE DI FILANDARI</v>
          </cell>
          <cell r="F368" t="str">
            <v>COMUNE DI FILANDARI</v>
          </cell>
          <cell r="H368" t="str">
            <v>00346710791</v>
          </cell>
          <cell r="I368">
            <v>29285</v>
          </cell>
        </row>
        <row r="369">
          <cell r="C369" t="str">
            <v>Filogaso</v>
          </cell>
          <cell r="D369" t="str">
            <v>FILOGASO</v>
          </cell>
          <cell r="E369" t="str">
            <v>COMUNE DI FILOGASO</v>
          </cell>
          <cell r="F369" t="str">
            <v>COMUNE DI FILOGASO</v>
          </cell>
          <cell r="H369" t="str">
            <v>00371570797</v>
          </cell>
          <cell r="I369">
            <v>29366</v>
          </cell>
        </row>
        <row r="370">
          <cell r="C370" t="str">
            <v>Francavilla Angitola</v>
          </cell>
          <cell r="D370" t="str">
            <v>FRANCAVILLA ANGITOLA</v>
          </cell>
          <cell r="E370" t="str">
            <v>COMUNE DI FRANCAVILLA ANGITOLA</v>
          </cell>
          <cell r="F370" t="str">
            <v>COMUNE FRANCAVILLA ANGITOLA</v>
          </cell>
          <cell r="H370" t="str">
            <v>00392350799</v>
          </cell>
          <cell r="I370">
            <v>29316</v>
          </cell>
        </row>
        <row r="371">
          <cell r="C371" t="str">
            <v>Francica</v>
          </cell>
          <cell r="D371" t="str">
            <v>FRANCICA</v>
          </cell>
          <cell r="E371" t="str">
            <v>COMUNE DI FRANCICA</v>
          </cell>
          <cell r="F371" t="str">
            <v>comune di Francica</v>
          </cell>
          <cell r="H371" t="str">
            <v>00323010793</v>
          </cell>
          <cell r="I371">
            <v>22129</v>
          </cell>
        </row>
        <row r="372">
          <cell r="C372" t="str">
            <v>Gerocarne</v>
          </cell>
          <cell r="D372" t="str">
            <v>GEROCARNE</v>
          </cell>
          <cell r="E372" t="str">
            <v>COMUNE DI GEROCARNE</v>
          </cell>
          <cell r="F372" t="str">
            <v>COMUNE DI GEROCARNE</v>
          </cell>
          <cell r="H372" t="str">
            <v>00323360792</v>
          </cell>
          <cell r="I372">
            <v>29906</v>
          </cell>
        </row>
        <row r="373">
          <cell r="C373" t="str">
            <v>Jonadi</v>
          </cell>
          <cell r="D373" t="str">
            <v>IONADI</v>
          </cell>
          <cell r="E373" t="str">
            <v>COMUNE DI IONADI</v>
          </cell>
          <cell r="F373" t="str">
            <v>COMUNE DI IONADI</v>
          </cell>
          <cell r="H373" t="str">
            <v>0323420794</v>
          </cell>
          <cell r="I373">
            <v>24485</v>
          </cell>
        </row>
        <row r="374">
          <cell r="C374" t="str">
            <v>Joppolo</v>
          </cell>
          <cell r="D374" t="str">
            <v>JOPPOLO</v>
          </cell>
          <cell r="E374" t="str">
            <v>COMUNE DI JOPPOLO</v>
          </cell>
          <cell r="F374" t="str">
            <v>comune di joppolo</v>
          </cell>
          <cell r="H374" t="str">
            <v>00323880799</v>
          </cell>
          <cell r="I374">
            <v>30073</v>
          </cell>
        </row>
        <row r="375">
          <cell r="C375" t="str">
            <v>Limbadi</v>
          </cell>
          <cell r="D375" t="str">
            <v>LIMBADI</v>
          </cell>
          <cell r="E375" t="str">
            <v>COMUNE DI LIMBADI</v>
          </cell>
          <cell r="F375" t="str">
            <v>Comune di Limbadi</v>
          </cell>
          <cell r="H375" t="str">
            <v>00323370791</v>
          </cell>
          <cell r="I375">
            <v>28775</v>
          </cell>
        </row>
        <row r="376">
          <cell r="C376" t="str">
            <v>Maierato</v>
          </cell>
          <cell r="D376" t="str">
            <v>MAIERATO</v>
          </cell>
          <cell r="E376" t="str">
            <v>COMUNE DI MAIERATO</v>
          </cell>
          <cell r="F376" t="str">
            <v>COMUNE DI MAIERATO</v>
          </cell>
          <cell r="H376" t="str">
            <v>01532380795</v>
          </cell>
          <cell r="I376">
            <v>24552</v>
          </cell>
        </row>
        <row r="377">
          <cell r="C377" t="str">
            <v>Mileto</v>
          </cell>
          <cell r="D377" t="str">
            <v>MILETO</v>
          </cell>
          <cell r="E377" t="str">
            <v>COMUNE DI MILETO</v>
          </cell>
          <cell r="F377" t="str">
            <v>COMUNE DI MILETO</v>
          </cell>
          <cell r="H377" t="str">
            <v>00346700792</v>
          </cell>
          <cell r="I377">
            <v>24597</v>
          </cell>
        </row>
        <row r="378">
          <cell r="C378" t="str">
            <v>Mongiana</v>
          </cell>
          <cell r="D378" t="str">
            <v>MONGIANA</v>
          </cell>
          <cell r="E378" t="str">
            <v>COMUNE DI MONGIANA</v>
          </cell>
          <cell r="F378" t="str">
            <v>Comune di Mongiana</v>
          </cell>
          <cell r="H378" t="str">
            <v>00298160797</v>
          </cell>
          <cell r="I378">
            <v>29452</v>
          </cell>
        </row>
        <row r="379">
          <cell r="C379" t="str">
            <v>Monterosso Calabro</v>
          </cell>
          <cell r="D379" t="str">
            <v>MONTEROSSO CALABRO</v>
          </cell>
          <cell r="E379" t="str">
            <v>COMUNE DI MONTEROSSO CALABRO</v>
          </cell>
          <cell r="F379" t="str">
            <v>COMUNE DI MONTEROSSO CALABRO</v>
          </cell>
          <cell r="H379" t="str">
            <v>00363920794</v>
          </cell>
          <cell r="I379">
            <v>24596</v>
          </cell>
        </row>
        <row r="380">
          <cell r="C380" t="str">
            <v>Nardodipace</v>
          </cell>
          <cell r="D380" t="str">
            <v>NARDODIPACE</v>
          </cell>
          <cell r="E380" t="str">
            <v>COMUNE DI NARDODIPACE</v>
          </cell>
          <cell r="F380" t="str">
            <v>COMUNE DI NARDODIPACE</v>
          </cell>
          <cell r="H380" t="str">
            <v>00319140794</v>
          </cell>
          <cell r="I380">
            <v>30078</v>
          </cell>
        </row>
        <row r="381">
          <cell r="C381" t="str">
            <v>Nicotera</v>
          </cell>
          <cell r="D381" t="str">
            <v>NICOTERA</v>
          </cell>
          <cell r="E381" t="str">
            <v>COMUNE DI NICOTERA</v>
          </cell>
          <cell r="F381" t="str">
            <v>COMUNE DI NICOTERA</v>
          </cell>
          <cell r="H381" t="str">
            <v>00392000790</v>
          </cell>
          <cell r="I381">
            <v>36120</v>
          </cell>
        </row>
        <row r="382">
          <cell r="C382" t="str">
            <v>Parghelia</v>
          </cell>
          <cell r="D382" t="str">
            <v>PARGHELIA</v>
          </cell>
          <cell r="E382" t="str">
            <v>COMUNE DI PARGHELIA</v>
          </cell>
          <cell r="F382" t="str">
            <v>COMUNE DI PARGHELIA</v>
          </cell>
          <cell r="H382" t="str">
            <v>00324940790</v>
          </cell>
          <cell r="I382">
            <v>27875</v>
          </cell>
        </row>
        <row r="383">
          <cell r="C383" t="str">
            <v>Pizzo</v>
          </cell>
          <cell r="D383" t="str">
            <v>PIZZO</v>
          </cell>
          <cell r="E383" t="str">
            <v>COMUNE DI PIZZO</v>
          </cell>
          <cell r="F383" t="str">
            <v>comune di pizzo</v>
          </cell>
          <cell r="H383" t="str">
            <v>00327770798</v>
          </cell>
          <cell r="I383">
            <v>28061</v>
          </cell>
        </row>
        <row r="384">
          <cell r="C384" t="str">
            <v>Pizzoni</v>
          </cell>
          <cell r="D384" t="str">
            <v>PIZZONI</v>
          </cell>
          <cell r="E384" t="str">
            <v>COMUNE DI PIZZONI</v>
          </cell>
          <cell r="F384" t="str">
            <v>COMUNE DI PIZZONI</v>
          </cell>
          <cell r="H384" t="str">
            <v>00347570798</v>
          </cell>
          <cell r="I384">
            <v>29387</v>
          </cell>
        </row>
        <row r="385">
          <cell r="C385" t="str">
            <v>Polia</v>
          </cell>
          <cell r="D385" t="str">
            <v>POLIA</v>
          </cell>
          <cell r="E385" t="str">
            <v>COMUNE DI POLIA</v>
          </cell>
          <cell r="F385" t="str">
            <v>COMUNE DI POLIA</v>
          </cell>
          <cell r="H385" t="str">
            <v>00279020796</v>
          </cell>
          <cell r="I385">
            <v>24585</v>
          </cell>
        </row>
        <row r="386">
          <cell r="C386" t="str">
            <v>Ricadi</v>
          </cell>
          <cell r="D386" t="str">
            <v>RICADI</v>
          </cell>
          <cell r="E386" t="str">
            <v>COMUNE DI RICADI</v>
          </cell>
          <cell r="F386" t="str">
            <v>Comune di Ricadi</v>
          </cell>
          <cell r="H386" t="str">
            <v>00322890799</v>
          </cell>
          <cell r="I386">
            <v>24960</v>
          </cell>
        </row>
        <row r="387">
          <cell r="C387" t="str">
            <v>Rombiolo</v>
          </cell>
          <cell r="D387" t="str">
            <v>ROMBIOLO</v>
          </cell>
          <cell r="E387" t="str">
            <v>COMUNE DI ROMBIOLO</v>
          </cell>
          <cell r="F387" t="str">
            <v>comune di rombiolo</v>
          </cell>
          <cell r="H387" t="str">
            <v>00322590795</v>
          </cell>
          <cell r="I387">
            <v>28318</v>
          </cell>
        </row>
        <row r="388">
          <cell r="C388" t="str">
            <v>San Calogero</v>
          </cell>
          <cell r="D388" t="str">
            <v>SAN CALOGERO</v>
          </cell>
          <cell r="E388" t="str">
            <v>COMUNE DI SAN CALOGERO</v>
          </cell>
          <cell r="F388" t="str">
            <v>COMUNE DI SAN CALOGERO</v>
          </cell>
          <cell r="H388" t="str">
            <v>00337960793</v>
          </cell>
          <cell r="I388">
            <v>28663</v>
          </cell>
        </row>
        <row r="389">
          <cell r="C389" t="str">
            <v>San Costantino Calabro</v>
          </cell>
          <cell r="D389" t="str">
            <v>SAN COSTANTINO CALABRO</v>
          </cell>
          <cell r="E389" t="str">
            <v>COMUNE DI SAN COSTANTINO CALABRO</v>
          </cell>
          <cell r="F389" t="str">
            <v>comune di san costantino calabro</v>
          </cell>
          <cell r="H389" t="str">
            <v>00323430793</v>
          </cell>
          <cell r="I389">
            <v>28992</v>
          </cell>
        </row>
        <row r="390">
          <cell r="C390" t="str">
            <v>San Gregorio d'Ippona</v>
          </cell>
          <cell r="D390" t="str">
            <v>SAN GREGORIO DI IPPONA</v>
          </cell>
          <cell r="E390" t="str">
            <v>COMUNE DI SAN GREGORIO DI IPPONA</v>
          </cell>
          <cell r="F390" t="str">
            <v>COMUNE DI SAN GREGORIO D'IPPONA</v>
          </cell>
          <cell r="H390" t="str">
            <v>00352950794</v>
          </cell>
          <cell r="I390">
            <v>32054</v>
          </cell>
        </row>
        <row r="391">
          <cell r="C391" t="str">
            <v>San Nicola da Crissa</v>
          </cell>
          <cell r="D391" t="str">
            <v>SAN NICOLA DA CRISSA</v>
          </cell>
          <cell r="E391" t="str">
            <v>COMUNE DI SAN NICOLA DA CRISSA</v>
          </cell>
          <cell r="F391" t="str">
            <v>COMUNE DI SAN NICOLA DA CRISSA</v>
          </cell>
          <cell r="H391" t="str">
            <v>00323900795</v>
          </cell>
          <cell r="I391">
            <v>24582</v>
          </cell>
        </row>
        <row r="392">
          <cell r="C392" t="str">
            <v>Sant'Onofrio</v>
          </cell>
          <cell r="D392" t="str">
            <v>SANT ONOFRIO</v>
          </cell>
          <cell r="E392" t="str">
            <v>COMUNE DI SANT ONOFRIO</v>
          </cell>
          <cell r="F392" t="str">
            <v>Comune di Sant'Onofrio</v>
          </cell>
          <cell r="H392" t="str">
            <v>00311700793</v>
          </cell>
          <cell r="I392">
            <v>28110</v>
          </cell>
        </row>
        <row r="393">
          <cell r="C393" t="str">
            <v>Serra San Bruno</v>
          </cell>
          <cell r="D393" t="str">
            <v>SERRA SAN BRUNO</v>
          </cell>
          <cell r="E393" t="str">
            <v>COMUNE DI SERRA SAN BRUNO</v>
          </cell>
          <cell r="F393" t="str">
            <v>Comune di Serra San Bruno</v>
          </cell>
          <cell r="H393" t="str">
            <v>00278200795</v>
          </cell>
          <cell r="I393">
            <v>24603</v>
          </cell>
        </row>
        <row r="394">
          <cell r="C394" t="str">
            <v>Simbario</v>
          </cell>
          <cell r="D394" t="str">
            <v>SIMBARIO</v>
          </cell>
          <cell r="E394" t="str">
            <v>COMUNE DI SIMBARIO</v>
          </cell>
          <cell r="F394" t="str">
            <v>comune di simbario</v>
          </cell>
          <cell r="H394" t="str">
            <v>00339420796</v>
          </cell>
          <cell r="I394">
            <v>29270</v>
          </cell>
        </row>
        <row r="395">
          <cell r="C395" t="str">
            <v>Sorianello</v>
          </cell>
          <cell r="D395" t="str">
            <v>SORIANELLO</v>
          </cell>
          <cell r="E395" t="str">
            <v>COMUNE DI SORIANELLO</v>
          </cell>
          <cell r="F395" t="str">
            <v>Comune di Sorianello</v>
          </cell>
          <cell r="H395" t="str">
            <v>00261780795</v>
          </cell>
          <cell r="I395">
            <v>29417</v>
          </cell>
        </row>
        <row r="396">
          <cell r="C396" t="str">
            <v>Soriano Calabro</v>
          </cell>
          <cell r="D396" t="str">
            <v>SORIANO CALABRO</v>
          </cell>
          <cell r="E396" t="str">
            <v>COMUNE DI SORIANO CALABRO</v>
          </cell>
          <cell r="H396" t="str">
            <v>00353840796</v>
          </cell>
          <cell r="I396">
            <v>29125</v>
          </cell>
        </row>
        <row r="397">
          <cell r="C397" t="str">
            <v>Spadola</v>
          </cell>
          <cell r="D397" t="str">
            <v>SPADOLA</v>
          </cell>
          <cell r="E397" t="str">
            <v>COMUNE DI SPADOLA</v>
          </cell>
          <cell r="F397" t="str">
            <v>COMUNE DI SPADOLA</v>
          </cell>
          <cell r="H397" t="str">
            <v>00361220791</v>
          </cell>
          <cell r="I397">
            <v>28631</v>
          </cell>
        </row>
        <row r="398">
          <cell r="C398" t="str">
            <v>Spilinga</v>
          </cell>
          <cell r="D398" t="str">
            <v>SPILINGA</v>
          </cell>
          <cell r="E398" t="str">
            <v>COMUNE DI SPILINGA</v>
          </cell>
          <cell r="F398" t="str">
            <v>Comune di Spilinga</v>
          </cell>
          <cell r="H398" t="str">
            <v>00322880790</v>
          </cell>
          <cell r="I398">
            <v>24599</v>
          </cell>
        </row>
        <row r="399">
          <cell r="C399" t="str">
            <v>Stefanaconi</v>
          </cell>
          <cell r="D399" t="str">
            <v>STEFANACONI</v>
          </cell>
          <cell r="E399" t="str">
            <v>COMUNE DI STEFANACONI</v>
          </cell>
          <cell r="F399" t="str">
            <v>COMUNE DI STEFANACONI</v>
          </cell>
          <cell r="H399" t="str">
            <v>00327470795</v>
          </cell>
          <cell r="I399">
            <v>24605</v>
          </cell>
        </row>
        <row r="400">
          <cell r="C400" t="str">
            <v>Tropea</v>
          </cell>
          <cell r="D400" t="str">
            <v>TROPEA</v>
          </cell>
          <cell r="E400" t="str">
            <v>COMUNE DI TROPEA</v>
          </cell>
          <cell r="F400" t="str">
            <v>COMUNE DI TROPEA</v>
          </cell>
          <cell r="H400" t="str">
            <v>00313710790</v>
          </cell>
          <cell r="I400">
            <v>22698</v>
          </cell>
        </row>
        <row r="401">
          <cell r="C401" t="str">
            <v>Vallelonga</v>
          </cell>
          <cell r="D401" t="str">
            <v>VALLELONGA</v>
          </cell>
          <cell r="E401" t="str">
            <v>COMUNE DI VALLELONGA</v>
          </cell>
          <cell r="F401" t="str">
            <v>COMUNE DI VALLELONGA</v>
          </cell>
          <cell r="H401" t="str">
            <v>00324460799</v>
          </cell>
          <cell r="I401">
            <v>27797</v>
          </cell>
        </row>
        <row r="402">
          <cell r="C402" t="str">
            <v>Vazzano</v>
          </cell>
          <cell r="D402" t="str">
            <v>VAZZANO</v>
          </cell>
          <cell r="E402" t="str">
            <v>COMUNE DI VAZZANO</v>
          </cell>
          <cell r="F402" t="str">
            <v>comune di Vazzano</v>
          </cell>
          <cell r="H402" t="str">
            <v>00333020790</v>
          </cell>
          <cell r="I402">
            <v>29395</v>
          </cell>
        </row>
        <row r="403">
          <cell r="C403" t="str">
            <v>Vibo Valentia</v>
          </cell>
          <cell r="D403" t="str">
            <v>VIBO VALENTIA</v>
          </cell>
          <cell r="E403" t="str">
            <v>COMUNE DI VIBO VALENTIA</v>
          </cell>
          <cell r="F403" t="str">
            <v>Comune di Vibo Valentia</v>
          </cell>
          <cell r="H403" t="str">
            <v>00302030796</v>
          </cell>
          <cell r="I403">
            <v>24600</v>
          </cell>
        </row>
        <row r="404">
          <cell r="C404" t="str">
            <v>Zaccanopoli</v>
          </cell>
          <cell r="D404" t="str">
            <v>ZACCANOPOLI</v>
          </cell>
          <cell r="E404" t="str">
            <v>COMUNE DI ZACCANOPOLI</v>
          </cell>
          <cell r="F404" t="str">
            <v>comune di zaccanopoli</v>
          </cell>
          <cell r="H404" t="str">
            <v>00323400796</v>
          </cell>
          <cell r="I404">
            <v>29467</v>
          </cell>
        </row>
        <row r="405">
          <cell r="C405" t="str">
            <v>Zambrone</v>
          </cell>
          <cell r="D405" t="str">
            <v>ZAMBRONE</v>
          </cell>
          <cell r="E405" t="str">
            <v>COMUNE DI ZAMBRONE</v>
          </cell>
          <cell r="F405" t="str">
            <v>COMUNE DI ZAMBRONE</v>
          </cell>
          <cell r="H405" t="str">
            <v>00313730798</v>
          </cell>
          <cell r="I405">
            <v>24589</v>
          </cell>
        </row>
        <row r="406">
          <cell r="C406" t="str">
            <v>Zungri</v>
          </cell>
          <cell r="D406" t="str">
            <v>ZUNGRI</v>
          </cell>
          <cell r="E406" t="str">
            <v>COMUNE DI ZUNGRI</v>
          </cell>
          <cell r="F406" t="str">
            <v>COMUNE DI ZUNGRI</v>
          </cell>
          <cell r="H406" t="str">
            <v>00327070793</v>
          </cell>
          <cell r="I406">
            <v>24572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2D55ABF-FFEC-4DBB-81E0-B97DACAF95B7}" name="comp_costo" displayName="comp_costo" ref="AB38:AE48" totalsRowShown="0" headerRowDxfId="31" dataDxfId="29" headerRowBorderDxfId="30" tableBorderDxfId="28">
  <autoFilter ref="AB38:AE48" xr:uid="{52D55ABF-FFEC-4DBB-81E0-B97DACAF95B7}"/>
  <tableColumns count="4">
    <tableColumn id="1" xr3:uid="{557E941E-58A9-4E76-B04C-919BCD4B5046}" name="Costo operativo" dataDxfId="27"/>
    <tableColumn id="2" xr3:uid="{64A0478C-834B-4A76-B304-A1F9C9378070}" name="Canone" dataDxfId="26"/>
    <tableColumn id="3" xr3:uid="{A7E41A98-9436-4BE1-A399-11BAADB03824}" name="Mutuo" dataDxfId="25"/>
    <tableColumn id="4" xr3:uid="{756ADFDD-18FE-4E69-9478-550B5FF34B76}" name="Leasing" dataDxfId="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35E922-A3C1-4478-BBEA-99E5CD776434}" name="comp_costo8" displayName="comp_costo8" ref="AB38:AE48" totalsRowShown="0" headerRowDxfId="22" dataDxfId="20" headerRowBorderDxfId="21" tableBorderDxfId="19">
  <autoFilter ref="AB38:AE48" xr:uid="{52D55ABF-FFEC-4DBB-81E0-B97DACAF95B7}"/>
  <tableColumns count="4">
    <tableColumn id="1" xr3:uid="{FFDAAC13-1148-4F89-8C73-91D4158A347E}" name="Costo operativo" dataDxfId="18"/>
    <tableColumn id="2" xr3:uid="{C4819B98-5ADF-4298-9D08-6189CD98302C}" name="Canone" dataDxfId="17"/>
    <tableColumn id="3" xr3:uid="{226178B6-7DE0-47D0-BFB9-B75D677064C0}" name="Mutuo" dataDxfId="16"/>
    <tableColumn id="4" xr3:uid="{24BEA9C7-BADB-4073-9F2F-826289056D74}" name="Leasing" dataDxfId="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D35E66-B580-4C7F-A22F-2D78327F6F27}" name="Categoria_Cespite" displayName="Categoria_Cespite" ref="AA9:AF17" totalsRowShown="0" headerRowDxfId="9" dataDxfId="7" headerRowBorderDxfId="8" tableBorderDxfId="6">
  <autoFilter ref="AA9:AF17" xr:uid="{8FD35E66-B580-4C7F-A22F-2D78327F6F27}"/>
  <tableColumns count="6">
    <tableColumn id="1" xr3:uid="{1ED12C9E-335A-46FF-BC1B-2173FEC4A0B4}" name="Raccolta e trasporto, Spazzamento e lavaggio" dataDxfId="5"/>
    <tableColumn id="2" xr3:uid="{A098A8AB-9420-47BA-B022-3C4E057EB289}" name="Trattamento Meccanico Biologico" dataDxfId="4"/>
    <tableColumn id="3" xr3:uid="{A4AA6EEA-A60C-45AE-8DA7-C8DA11B7D2F8}" name="Discariche" dataDxfId="3"/>
    <tableColumn id="4" xr3:uid="{45927D2E-5BD5-41FE-91E3-1B35B79B2BD9}" name="Inceneritori" dataDxfId="2"/>
    <tableColumn id="5" xr3:uid="{F1F76EC4-2EB7-4FA1-943C-E61CFC4612E9}" name="Compostaggio, Digestione Anaerobica e Misti" dataDxfId="1"/>
    <tableColumn id="6" xr3:uid="{450C146F-3D76-43CB-8C9E-1C7BE01B1AF4}" name="Cespiti Comun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A82A-CFDE-4934-8228-2231565B2610}">
  <sheetPr codeName="Foglio1">
    <tabColor theme="9" tint="0.79998168889431442"/>
  </sheetPr>
  <dimension ref="A1:W85"/>
  <sheetViews>
    <sheetView showGridLines="0" tabSelected="1" topLeftCell="C5" zoomScaleNormal="100" workbookViewId="0">
      <selection activeCell="G6" sqref="G6"/>
    </sheetView>
  </sheetViews>
  <sheetFormatPr defaultColWidth="9.44140625" defaultRowHeight="14.4" x14ac:dyDescent="0.3"/>
  <cols>
    <col min="1" max="1" width="4.5546875" style="3" customWidth="1"/>
    <col min="2" max="2" width="2.5546875" style="3" customWidth="1"/>
    <col min="3" max="3" width="18.5546875" style="3" bestFit="1" customWidth="1"/>
    <col min="4" max="4" width="23.33203125" style="3" customWidth="1"/>
    <col min="5" max="5" width="26.88671875" style="3" customWidth="1"/>
    <col min="6" max="6" width="23.33203125" style="3" hidden="1" customWidth="1"/>
    <col min="7" max="7" width="28.21875" style="3" bestFit="1" customWidth="1"/>
    <col min="8" max="8" width="17.109375" style="3" customWidth="1"/>
    <col min="9" max="9" width="35.5546875" style="3" customWidth="1"/>
    <col min="10" max="10" width="32.33203125" style="3" hidden="1" customWidth="1"/>
    <col min="11" max="11" width="22.21875" style="3" customWidth="1"/>
    <col min="12" max="13" width="17.109375" style="3" customWidth="1"/>
    <col min="14" max="16" width="23.77734375" style="11" customWidth="1"/>
    <col min="17" max="17" width="17.5546875" style="11" customWidth="1"/>
    <col min="18" max="18" width="23.77734375" style="11" customWidth="1"/>
    <col min="19" max="19" width="46.21875" style="11" customWidth="1"/>
    <col min="20" max="21" width="14" style="11" customWidth="1"/>
    <col min="22" max="22" width="2" style="11" customWidth="1"/>
    <col min="23" max="23" width="9.44140625" style="11"/>
    <col min="24" max="16384" width="9.44140625" style="3"/>
  </cols>
  <sheetData>
    <row r="1" spans="1:21" s="10" customFormat="1" ht="21" customHeight="1" thickBot="1" x14ac:dyDescent="0.4">
      <c r="A1" s="8"/>
      <c r="B1" s="9" t="s">
        <v>228</v>
      </c>
      <c r="H1" s="490"/>
      <c r="I1" s="491"/>
      <c r="O1" s="9" t="s">
        <v>1332</v>
      </c>
      <c r="R1" s="671"/>
    </row>
    <row r="2" spans="1:21" ht="15" thickTop="1" x14ac:dyDescent="0.3">
      <c r="O2" s="666"/>
      <c r="P2" s="670" t="s">
        <v>1325</v>
      </c>
      <c r="Q2"/>
      <c r="R2" s="14"/>
    </row>
    <row r="3" spans="1:21" ht="17.55" customHeight="1" x14ac:dyDescent="0.3">
      <c r="B3" s="862" t="s">
        <v>229</v>
      </c>
      <c r="C3" s="863"/>
      <c r="D3" s="863"/>
      <c r="E3" s="863"/>
      <c r="F3" s="863"/>
      <c r="G3" s="863"/>
      <c r="H3" s="863"/>
      <c r="I3" s="863"/>
      <c r="J3" s="863"/>
      <c r="K3" s="863"/>
      <c r="L3" s="863"/>
      <c r="M3" s="864"/>
      <c r="O3" s="667"/>
      <c r="P3" s="670" t="s">
        <v>1327</v>
      </c>
      <c r="Q3"/>
      <c r="R3" s="14"/>
    </row>
    <row r="4" spans="1:21" ht="18.600000000000001" customHeight="1" x14ac:dyDescent="0.3">
      <c r="H4" s="492"/>
      <c r="M4" s="11"/>
      <c r="O4" s="668" t="str">
        <f>IFERROR(VLOOKUP(B72,'Tab Gestori'!$E:$F,2,0),"")</f>
        <v/>
      </c>
      <c r="P4" s="670" t="s">
        <v>1326</v>
      </c>
      <c r="Q4"/>
      <c r="R4" s="14"/>
    </row>
    <row r="5" spans="1:21" x14ac:dyDescent="0.3">
      <c r="D5" s="749" t="s">
        <v>1</v>
      </c>
      <c r="E5" s="746"/>
      <c r="F5" s="747"/>
      <c r="G5" s="748" t="s">
        <v>230</v>
      </c>
      <c r="O5" s="752"/>
      <c r="P5" s="753" t="s">
        <v>1334</v>
      </c>
      <c r="Q5" s="3"/>
    </row>
    <row r="6" spans="1:21" x14ac:dyDescent="0.3">
      <c r="C6" s="493" t="s">
        <v>2</v>
      </c>
      <c r="D6" s="865" t="s">
        <v>677</v>
      </c>
      <c r="E6" s="866"/>
      <c r="F6" s="867"/>
      <c r="G6" s="483" t="s">
        <v>1382</v>
      </c>
      <c r="K6" s="494"/>
      <c r="L6" s="494"/>
    </row>
    <row r="7" spans="1:21" ht="37.950000000000003" customHeight="1" x14ac:dyDescent="0.3">
      <c r="C7" s="495"/>
      <c r="G7" s="496"/>
      <c r="I7" s="497"/>
      <c r="N7" s="869" t="s">
        <v>231</v>
      </c>
      <c r="O7" s="870"/>
      <c r="P7" s="870"/>
      <c r="Q7" s="870"/>
      <c r="R7" s="870"/>
      <c r="S7" s="870"/>
    </row>
    <row r="8" spans="1:21" ht="73.5" customHeight="1" x14ac:dyDescent="0.3">
      <c r="A8" s="11"/>
      <c r="B8" s="11"/>
      <c r="D8" s="735" t="s">
        <v>3</v>
      </c>
      <c r="E8" s="736"/>
      <c r="F8" s="737"/>
      <c r="G8" s="738" t="s">
        <v>232</v>
      </c>
      <c r="H8" s="739" t="s">
        <v>233</v>
      </c>
      <c r="I8" s="740" t="s">
        <v>234</v>
      </c>
      <c r="J8" s="740" t="s">
        <v>235</v>
      </c>
      <c r="K8" s="741" t="s">
        <v>236</v>
      </c>
      <c r="L8" s="742" t="s">
        <v>237</v>
      </c>
      <c r="M8" s="742" t="s">
        <v>238</v>
      </c>
      <c r="N8" s="743" t="s">
        <v>239</v>
      </c>
      <c r="O8" s="744" t="s">
        <v>240</v>
      </c>
      <c r="P8" s="745" t="s">
        <v>241</v>
      </c>
      <c r="Q8" s="745" t="s">
        <v>242</v>
      </c>
      <c r="R8" s="745" t="s">
        <v>243</v>
      </c>
      <c r="S8" s="745" t="s">
        <v>1319</v>
      </c>
    </row>
    <row r="9" spans="1:21" x14ac:dyDescent="0.3">
      <c r="A9" s="11"/>
      <c r="B9" s="11"/>
      <c r="C9" s="498" t="s">
        <v>4</v>
      </c>
      <c r="D9" s="484"/>
      <c r="E9" s="534"/>
      <c r="F9" s="534"/>
      <c r="G9" s="860"/>
      <c r="H9" s="499" t="str">
        <f>IFERROR(VLOOKUP(G9,'Tab Gestori'!$E:$F,2,0),"")</f>
        <v/>
      </c>
      <c r="I9" s="260"/>
      <c r="J9" s="255"/>
      <c r="K9" s="752"/>
      <c r="L9" s="484"/>
      <c r="M9" s="484"/>
      <c r="N9" s="255"/>
      <c r="O9" s="256"/>
      <c r="P9" s="257"/>
      <c r="Q9" s="258"/>
      <c r="R9" s="259"/>
      <c r="S9" s="568"/>
    </row>
    <row r="10" spans="1:21" x14ac:dyDescent="0.3">
      <c r="A10" s="11"/>
      <c r="B10" s="11"/>
      <c r="C10" s="498" t="s">
        <v>5</v>
      </c>
      <c r="D10" s="571"/>
      <c r="E10" s="572"/>
      <c r="F10" s="573"/>
      <c r="G10" s="861"/>
      <c r="H10" s="499" t="str">
        <f>IFERROR(VLOOKUP(G10,'Tab Gestori'!$E:$F,2,0),"")</f>
        <v/>
      </c>
      <c r="I10" s="260"/>
      <c r="J10" s="255"/>
      <c r="K10" s="752"/>
      <c r="L10" s="233"/>
      <c r="M10" s="233"/>
      <c r="N10" s="260"/>
      <c r="O10" s="261"/>
      <c r="P10" s="261"/>
      <c r="Q10" s="262"/>
      <c r="R10" s="262"/>
      <c r="S10" s="569"/>
    </row>
    <row r="11" spans="1:21" x14ac:dyDescent="0.3">
      <c r="A11" s="11"/>
      <c r="B11" s="11"/>
      <c r="C11" s="498" t="s">
        <v>6</v>
      </c>
      <c r="D11" s="571"/>
      <c r="E11" s="572"/>
      <c r="F11" s="573"/>
      <c r="G11" s="861"/>
      <c r="H11" s="499" t="str">
        <f>IFERROR(VLOOKUP(G11,'Tab Gestori'!$E:$F,2,0),"")</f>
        <v/>
      </c>
      <c r="I11" s="260"/>
      <c r="J11" s="255"/>
      <c r="K11" s="752"/>
      <c r="L11" s="233"/>
      <c r="M11" s="233"/>
      <c r="N11" s="263"/>
      <c r="O11" s="261"/>
      <c r="P11" s="264"/>
      <c r="Q11" s="265"/>
      <c r="R11" s="262"/>
      <c r="S11" s="569"/>
    </row>
    <row r="12" spans="1:21" x14ac:dyDescent="0.3">
      <c r="A12" s="11"/>
      <c r="B12" s="11"/>
      <c r="C12" s="498" t="s">
        <v>7</v>
      </c>
      <c r="D12" s="756" t="str">
        <f>IF(+D6=0,"",D6)</f>
        <v>Bagaladi</v>
      </c>
      <c r="E12" s="509"/>
      <c r="F12" s="510"/>
      <c r="G12" s="500">
        <f>IFERROR(VLOOKUP(D12,'Tab comuni'!$D$4:$E$260,2,FALSE),"")</f>
        <v>80006</v>
      </c>
      <c r="H12" s="499">
        <f>IFERROR(VLOOKUP(D12,'Tab comuni'!$D$3:$F$407,3,0),"")</f>
        <v>28151</v>
      </c>
      <c r="I12" s="751"/>
      <c r="J12" s="752"/>
      <c r="K12" s="752"/>
      <c r="L12" s="752"/>
      <c r="M12" s="752"/>
      <c r="N12" s="250"/>
      <c r="O12" s="251"/>
      <c r="P12" s="252"/>
      <c r="Q12" s="253"/>
      <c r="R12" s="254"/>
      <c r="S12" s="570"/>
    </row>
    <row r="13" spans="1:21" ht="43.05" customHeight="1" x14ac:dyDescent="0.3">
      <c r="A13" s="11"/>
      <c r="B13" s="11"/>
      <c r="G13" s="495"/>
      <c r="I13" s="875" t="s">
        <v>244</v>
      </c>
      <c r="J13" s="875"/>
      <c r="K13" s="875"/>
      <c r="L13" s="875"/>
      <c r="M13" s="875"/>
    </row>
    <row r="15" spans="1:21" x14ac:dyDescent="0.3">
      <c r="U15"/>
    </row>
    <row r="16" spans="1:21" s="501" customFormat="1" ht="33" customHeight="1" thickBot="1" x14ac:dyDescent="0.35">
      <c r="B16" s="502"/>
      <c r="C16" s="502" t="s">
        <v>1180</v>
      </c>
      <c r="J16" s="503"/>
      <c r="M16" s="502"/>
    </row>
    <row r="17" spans="3:8" ht="15" thickTop="1" x14ac:dyDescent="0.3"/>
    <row r="19" spans="3:8" ht="56.4" customHeight="1" x14ac:dyDescent="0.3">
      <c r="C19" s="740" t="s">
        <v>1333</v>
      </c>
      <c r="D19" s="740" t="s">
        <v>1175</v>
      </c>
      <c r="E19" s="740" t="s">
        <v>1176</v>
      </c>
      <c r="F19" s="740" t="s">
        <v>1177</v>
      </c>
      <c r="G19" s="740" t="s">
        <v>1177</v>
      </c>
      <c r="H19" s="740" t="s">
        <v>1178</v>
      </c>
    </row>
    <row r="20" spans="3:8" x14ac:dyDescent="0.3">
      <c r="C20" s="499" t="str">
        <f>IF(D9=0,"",D9)</f>
        <v/>
      </c>
      <c r="D20" s="485"/>
      <c r="E20" s="485"/>
      <c r="F20" s="485"/>
      <c r="G20" s="485"/>
      <c r="H20" s="485"/>
    </row>
    <row r="21" spans="3:8" x14ac:dyDescent="0.3">
      <c r="C21" s="499" t="str">
        <f t="shared" ref="C21:C22" si="0">IF(D10=0,"",D10)</f>
        <v/>
      </c>
      <c r="D21" s="485"/>
      <c r="E21" s="485"/>
      <c r="F21" s="485"/>
      <c r="G21" s="485"/>
      <c r="H21" s="485"/>
    </row>
    <row r="22" spans="3:8" x14ac:dyDescent="0.3">
      <c r="C22" s="499" t="str">
        <f t="shared" si="0"/>
        <v/>
      </c>
      <c r="D22" s="485"/>
      <c r="E22" s="485"/>
      <c r="F22" s="485"/>
      <c r="G22" s="485"/>
      <c r="H22" s="485"/>
    </row>
    <row r="26" spans="3:8" ht="25.8" customHeight="1" x14ac:dyDescent="0.3">
      <c r="D26" s="869" t="s">
        <v>1179</v>
      </c>
      <c r="E26" s="870"/>
      <c r="F26" s="870"/>
      <c r="G26" s="879"/>
    </row>
    <row r="27" spans="3:8" ht="89.55" customHeight="1" x14ac:dyDescent="0.3">
      <c r="D27" s="880" t="s">
        <v>1191</v>
      </c>
      <c r="E27" s="881"/>
      <c r="F27" s="881"/>
      <c r="G27" s="882"/>
    </row>
    <row r="28" spans="3:8" ht="51.6" customHeight="1" x14ac:dyDescent="0.3">
      <c r="C28" s="499" t="str">
        <f>IF(D9=0,"",D9)</f>
        <v/>
      </c>
      <c r="D28" s="872"/>
      <c r="E28" s="873"/>
      <c r="F28" s="873"/>
      <c r="G28" s="874"/>
    </row>
    <row r="29" spans="3:8" ht="51.6" customHeight="1" x14ac:dyDescent="0.3">
      <c r="C29" s="750" t="str">
        <f t="shared" ref="C29:C30" si="1">IF(D10=0,"",D10)</f>
        <v/>
      </c>
      <c r="D29" s="886"/>
      <c r="E29" s="886"/>
      <c r="F29" s="886"/>
      <c r="G29" s="886"/>
    </row>
    <row r="30" spans="3:8" ht="51.6" customHeight="1" x14ac:dyDescent="0.3">
      <c r="C30" s="750" t="str">
        <f t="shared" si="1"/>
        <v/>
      </c>
      <c r="D30" s="886"/>
      <c r="E30" s="886"/>
      <c r="F30" s="886"/>
      <c r="G30" s="886"/>
    </row>
    <row r="31" spans="3:8" ht="51.6" customHeight="1" x14ac:dyDescent="0.3"/>
    <row r="33" spans="2:13" hidden="1" x14ac:dyDescent="0.3"/>
    <row r="34" spans="2:13" hidden="1" x14ac:dyDescent="0.3"/>
    <row r="35" spans="2:13" hidden="1" x14ac:dyDescent="0.3"/>
    <row r="36" spans="2:13" s="501" customFormat="1" ht="33" customHeight="1" thickBot="1" x14ac:dyDescent="0.35">
      <c r="B36" s="502"/>
      <c r="C36" s="502" t="s">
        <v>410</v>
      </c>
      <c r="J36" s="503"/>
      <c r="M36" s="502"/>
    </row>
    <row r="37" spans="2:13" ht="15" thickTop="1" x14ac:dyDescent="0.3"/>
    <row r="38" spans="2:13" ht="17.7" customHeight="1" x14ac:dyDescent="0.3">
      <c r="C38" s="883" t="s">
        <v>411</v>
      </c>
      <c r="D38" s="884"/>
      <c r="E38" s="884"/>
      <c r="F38" s="884"/>
      <c r="G38" s="884"/>
      <c r="H38" s="884"/>
      <c r="I38" s="884"/>
      <c r="J38" s="884"/>
      <c r="K38" s="884"/>
      <c r="L38" s="885"/>
    </row>
    <row r="41" spans="2:13" ht="67.2" customHeight="1" x14ac:dyDescent="0.3">
      <c r="D41" s="740" t="s">
        <v>408</v>
      </c>
      <c r="E41" s="740" t="s">
        <v>409</v>
      </c>
    </row>
    <row r="42" spans="2:13" ht="29.7" customHeight="1" x14ac:dyDescent="0.3">
      <c r="D42" s="661"/>
      <c r="E42" s="662"/>
    </row>
    <row r="46" spans="2:13" s="501" customFormat="1" ht="33" customHeight="1" thickBot="1" x14ac:dyDescent="0.35">
      <c r="B46" s="502"/>
      <c r="C46" s="502" t="s">
        <v>1190</v>
      </c>
      <c r="J46" s="503"/>
      <c r="M46" s="502"/>
    </row>
    <row r="47" spans="2:13" ht="15" thickTop="1" x14ac:dyDescent="0.3"/>
    <row r="50" spans="3:9" x14ac:dyDescent="0.3">
      <c r="D50" s="876" t="s">
        <v>180</v>
      </c>
      <c r="E50" s="877"/>
      <c r="F50" s="878"/>
      <c r="G50" s="754" t="s">
        <v>176</v>
      </c>
      <c r="H50" s="755" t="s">
        <v>177</v>
      </c>
      <c r="I50" s="754" t="s">
        <v>270</v>
      </c>
    </row>
    <row r="51" spans="3:9" x14ac:dyDescent="0.3">
      <c r="C51" s="498" t="s">
        <v>178</v>
      </c>
      <c r="D51" s="868"/>
      <c r="E51" s="868"/>
      <c r="F51" s="868"/>
      <c r="G51" s="660"/>
      <c r="H51" s="660"/>
      <c r="I51" s="660"/>
    </row>
    <row r="52" spans="3:9" x14ac:dyDescent="0.3">
      <c r="C52" s="498" t="s">
        <v>179</v>
      </c>
      <c r="D52" s="868"/>
      <c r="E52" s="868"/>
      <c r="F52" s="868"/>
      <c r="G52" s="660"/>
      <c r="H52" s="660"/>
      <c r="I52" s="660"/>
    </row>
    <row r="53" spans="3:9" x14ac:dyDescent="0.3">
      <c r="C53" s="498" t="s">
        <v>252</v>
      </c>
      <c r="D53" s="887"/>
      <c r="E53" s="888"/>
      <c r="F53" s="660"/>
      <c r="G53" s="660"/>
      <c r="H53" s="660"/>
      <c r="I53" s="660"/>
    </row>
    <row r="54" spans="3:9" x14ac:dyDescent="0.3">
      <c r="C54" s="498" t="s">
        <v>253</v>
      </c>
      <c r="D54" s="887"/>
      <c r="E54" s="888"/>
      <c r="F54" s="660"/>
      <c r="G54" s="660"/>
      <c r="H54" s="660"/>
      <c r="I54" s="660"/>
    </row>
    <row r="66" spans="4:7" ht="29.7" customHeight="1" x14ac:dyDescent="0.3"/>
    <row r="69" spans="4:7" ht="4.8" customHeight="1" x14ac:dyDescent="0.3"/>
    <row r="71" spans="4:7" ht="6" customHeight="1" x14ac:dyDescent="0.3"/>
    <row r="79" spans="4:7" x14ac:dyDescent="0.3">
      <c r="D79" s="871"/>
      <c r="E79" s="871"/>
      <c r="F79" s="871"/>
      <c r="G79" s="871"/>
    </row>
    <row r="80" spans="4:7" x14ac:dyDescent="0.3">
      <c r="D80" s="871"/>
      <c r="E80" s="871"/>
      <c r="F80" s="871"/>
      <c r="G80" s="871"/>
    </row>
    <row r="81" spans="4:7" x14ac:dyDescent="0.3">
      <c r="D81" s="871"/>
      <c r="E81" s="871"/>
      <c r="F81" s="871"/>
      <c r="G81" s="871"/>
    </row>
    <row r="82" spans="4:7" x14ac:dyDescent="0.3">
      <c r="D82" s="871"/>
      <c r="E82" s="871"/>
      <c r="F82" s="871"/>
      <c r="G82" s="871"/>
    </row>
    <row r="83" spans="4:7" x14ac:dyDescent="0.3">
      <c r="D83" s="871"/>
      <c r="E83" s="871"/>
      <c r="F83" s="871"/>
      <c r="G83" s="871"/>
    </row>
    <row r="84" spans="4:7" x14ac:dyDescent="0.3">
      <c r="D84" s="871"/>
      <c r="E84" s="871"/>
      <c r="F84" s="871"/>
      <c r="G84" s="871"/>
    </row>
    <row r="85" spans="4:7" x14ac:dyDescent="0.3">
      <c r="D85" s="871"/>
      <c r="E85" s="871"/>
      <c r="F85" s="871"/>
      <c r="G85" s="871"/>
    </row>
  </sheetData>
  <sheetProtection sheet="1" objects="1" scenarios="1"/>
  <mergeCells count="16">
    <mergeCell ref="B3:M3"/>
    <mergeCell ref="D6:F6"/>
    <mergeCell ref="D52:F52"/>
    <mergeCell ref="N7:S7"/>
    <mergeCell ref="D79:G85"/>
    <mergeCell ref="D28:G28"/>
    <mergeCell ref="I13:M13"/>
    <mergeCell ref="D51:F51"/>
    <mergeCell ref="D50:F50"/>
    <mergeCell ref="D26:G26"/>
    <mergeCell ref="D27:G27"/>
    <mergeCell ref="C38:L38"/>
    <mergeCell ref="D29:G29"/>
    <mergeCell ref="D30:G30"/>
    <mergeCell ref="D53:E53"/>
    <mergeCell ref="D54:E54"/>
  </mergeCells>
  <phoneticPr fontId="34" type="noConversion"/>
  <conditionalFormatting sqref="J9:J10">
    <cfRule type="expression" dxfId="34" priority="1">
      <formula>$I$9&lt;&gt;"affidamento con gara"</formula>
    </cfRule>
  </conditionalFormatting>
  <conditionalFormatting sqref="J11">
    <cfRule type="expression" dxfId="33" priority="2">
      <formula>$I$11&lt;&gt;"affidamento con gara"</formula>
    </cfRule>
  </conditionalFormatting>
  <dataValidations count="5">
    <dataValidation type="list" allowBlank="1" showInputMessage="1" showErrorMessage="1" sqref="G6" xr:uid="{010C06E2-34BF-4E68-9838-8C46DC7E8045}">
      <formula1>"TARI,Tari corrispettiva"</formula1>
    </dataValidation>
    <dataValidation type="list" allowBlank="1" showInputMessage="1" showErrorMessage="1" sqref="I9:I11 O3" xr:uid="{A8485326-D17A-4276-BCC7-3874F5993E02}">
      <formula1>"affidamento con gara, in house, altro (specificare in relazione)"</formula1>
    </dataValidation>
    <dataValidation type="list" allowBlank="1" showInputMessage="1" showErrorMessage="1" sqref="J9:J11 N9:R12" xr:uid="{49C30A0F-A624-490C-8C52-82A98D11D87D}">
      <formula1>"SI,NO"</formula1>
    </dataValidation>
    <dataValidation type="custom" allowBlank="1" showInputMessage="1" showErrorMessage="1" sqref="F38" xr:uid="{F02FA178-35D8-4CB7-926E-CE62ED388010}">
      <formula1>F38&gt;1</formula1>
    </dataValidation>
    <dataValidation type="decimal" allowBlank="1" showInputMessage="1" showErrorMessage="1" sqref="D20:H22" xr:uid="{F4CF31D1-5768-44D3-A087-177BCE8F2DB3}">
      <formula1>0</formula1>
      <formula2>9.99999999999999E+47</formula2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68623D8-C4E7-4435-8703-C46B8679A338}">
          <x14:formula1>
            <xm:f>'Tab comuni'!$D$4:$D$407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FAA7-799A-4106-946D-04B6DB7B70A3}">
  <sheetPr>
    <tabColor theme="9" tint="0.79998168889431442"/>
  </sheetPr>
  <dimension ref="D5:F9"/>
  <sheetViews>
    <sheetView showGridLines="0" workbookViewId="0"/>
  </sheetViews>
  <sheetFormatPr defaultRowHeight="14.4" x14ac:dyDescent="0.3"/>
  <sheetData>
    <row r="5" spans="4:6" x14ac:dyDescent="0.3">
      <c r="D5" s="665"/>
      <c r="F5" t="s">
        <v>1323</v>
      </c>
    </row>
    <row r="7" spans="4:6" x14ac:dyDescent="0.3">
      <c r="D7" s="663"/>
      <c r="F7" t="s">
        <v>1322</v>
      </c>
    </row>
    <row r="9" spans="4:6" x14ac:dyDescent="0.3">
      <c r="D9" s="664"/>
      <c r="F9" t="s">
        <v>1324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DBF7-F9C8-479D-A846-3D85C0A6290E}">
  <sheetPr codeName="Foglio2">
    <tabColor theme="9" tint="0.79998168889431442"/>
  </sheetPr>
  <dimension ref="A1:AN1323"/>
  <sheetViews>
    <sheetView topLeftCell="C1" zoomScale="55" zoomScaleNormal="55" workbookViewId="0">
      <selection activeCell="G9" sqref="G9"/>
    </sheetView>
  </sheetViews>
  <sheetFormatPr defaultColWidth="9.109375" defaultRowHeight="15" x14ac:dyDescent="0.25"/>
  <cols>
    <col min="1" max="1" width="5.88671875" style="514" customWidth="1"/>
    <col min="2" max="2" width="169.33203125" style="97" bestFit="1" customWidth="1"/>
    <col min="3" max="3" width="23.21875" style="97" bestFit="1" customWidth="1"/>
    <col min="4" max="4" width="36" style="97" customWidth="1"/>
    <col min="5" max="5" width="48.33203125" style="97" bestFit="1" customWidth="1"/>
    <col min="6" max="6" width="38.21875" style="97" bestFit="1" customWidth="1"/>
    <col min="7" max="7" width="25.21875" style="97" bestFit="1" customWidth="1"/>
    <col min="8" max="8" width="15.33203125" style="97" customWidth="1"/>
    <col min="9" max="9" width="30.5546875" style="97" customWidth="1"/>
    <col min="10" max="10" width="12.21875" style="97" bestFit="1" customWidth="1"/>
    <col min="11" max="11" width="26.109375" style="97" customWidth="1"/>
    <col min="12" max="12" width="74.5546875" style="97" bestFit="1" customWidth="1"/>
    <col min="13" max="15" width="19.6640625" style="97" customWidth="1"/>
    <col min="16" max="17" width="13.6640625" style="97" customWidth="1"/>
    <col min="18" max="24" width="9.109375" style="97"/>
    <col min="25" max="27" width="0" style="97" hidden="1" customWidth="1"/>
    <col min="28" max="28" width="21.109375" style="97" hidden="1" customWidth="1"/>
    <col min="29" max="30" width="15.21875" style="97" hidden="1" customWidth="1"/>
    <col min="31" max="31" width="12.5546875" style="97" hidden="1" customWidth="1"/>
    <col min="32" max="32" width="9.109375" style="97" hidden="1" customWidth="1"/>
    <col min="33" max="33" width="8.5546875" style="97" hidden="1" customWidth="1"/>
    <col min="34" max="34" width="3.6640625" style="97" hidden="1" customWidth="1"/>
    <col min="35" max="40" width="9.109375" style="97" hidden="1" customWidth="1"/>
    <col min="41" max="44" width="0" style="97" hidden="1" customWidth="1"/>
    <col min="45" max="16384" width="9.109375" style="97"/>
  </cols>
  <sheetData>
    <row r="1" spans="1:15" s="513" customFormat="1" ht="15.6" thickBot="1" x14ac:dyDescent="0.3">
      <c r="A1" s="511"/>
      <c r="B1" s="512" t="s">
        <v>1308</v>
      </c>
    </row>
    <row r="2" spans="1:15" s="514" customFormat="1" ht="15.6" thickTop="1" x14ac:dyDescent="0.25"/>
    <row r="3" spans="1:15" s="514" customFormat="1" x14ac:dyDescent="0.25">
      <c r="B3" s="889" t="str">
        <f>CONCATENATE("","Elenco analitico costi:  ", IN_Anagrafica!D6)</f>
        <v>Elenco analitico costi:  Bagaladi</v>
      </c>
      <c r="C3" s="890"/>
      <c r="D3" s="890"/>
      <c r="E3" s="890"/>
      <c r="F3" s="890"/>
      <c r="G3" s="890"/>
      <c r="H3" s="890"/>
      <c r="I3" s="890"/>
      <c r="J3" s="890"/>
      <c r="K3" s="890"/>
      <c r="L3" s="890"/>
      <c r="M3" s="890"/>
      <c r="N3" s="890"/>
      <c r="O3" s="891"/>
    </row>
    <row r="4" spans="1:15" s="514" customFormat="1" x14ac:dyDescent="0.25"/>
    <row r="5" spans="1:15" s="514" customFormat="1" x14ac:dyDescent="0.25">
      <c r="B5" s="515" t="s">
        <v>1192</v>
      </c>
    </row>
    <row r="6" spans="1:15" s="514" customFormat="1" x14ac:dyDescent="0.25">
      <c r="B6" s="516"/>
    </row>
    <row r="7" spans="1:15" s="514" customFormat="1" ht="59.4" customHeight="1" x14ac:dyDescent="0.25">
      <c r="B7" s="759" t="s">
        <v>1321</v>
      </c>
      <c r="C7" s="517"/>
      <c r="D7" s="517"/>
      <c r="E7" s="759" t="s">
        <v>183</v>
      </c>
      <c r="F7" s="517"/>
      <c r="G7" s="759" t="s">
        <v>1182</v>
      </c>
      <c r="H7" s="517"/>
      <c r="I7" s="759" t="s">
        <v>1309</v>
      </c>
      <c r="J7" s="759" t="s">
        <v>272</v>
      </c>
      <c r="K7" s="759" t="s">
        <v>156</v>
      </c>
      <c r="L7" s="759" t="s">
        <v>1183</v>
      </c>
    </row>
    <row r="8" spans="1:15" s="514" customFormat="1" x14ac:dyDescent="0.25">
      <c r="B8" s="522" t="s">
        <v>1335</v>
      </c>
      <c r="C8" s="518"/>
      <c r="D8" s="518"/>
      <c r="E8" s="522" t="s">
        <v>11</v>
      </c>
      <c r="F8" s="518"/>
      <c r="G8" s="518"/>
      <c r="H8" s="518"/>
      <c r="I8" s="537"/>
      <c r="J8" s="518"/>
      <c r="K8" s="519">
        <f>SUM(I8:J8)</f>
        <v>0</v>
      </c>
      <c r="L8" s="535"/>
    </row>
    <row r="9" spans="1:15" s="514" customFormat="1" x14ac:dyDescent="0.25">
      <c r="B9" s="535"/>
      <c r="C9" s="518"/>
      <c r="D9" s="518"/>
      <c r="E9" s="536"/>
      <c r="F9" s="518"/>
      <c r="G9" s="536"/>
      <c r="H9" s="518"/>
      <c r="I9" s="537"/>
      <c r="J9" s="537"/>
      <c r="K9" s="519">
        <f t="shared" ref="K9:K14" si="0">SUM(I9:J9)</f>
        <v>0</v>
      </c>
      <c r="L9" s="535"/>
    </row>
    <row r="10" spans="1:15" s="514" customFormat="1" x14ac:dyDescent="0.25">
      <c r="B10" s="535"/>
      <c r="C10" s="518"/>
      <c r="D10" s="518"/>
      <c r="E10" s="536"/>
      <c r="F10" s="518"/>
      <c r="G10" s="536"/>
      <c r="H10" s="518"/>
      <c r="I10" s="537"/>
      <c r="J10" s="537"/>
      <c r="K10" s="519">
        <f t="shared" si="0"/>
        <v>0</v>
      </c>
      <c r="L10" s="535"/>
    </row>
    <row r="11" spans="1:15" s="514" customFormat="1" x14ac:dyDescent="0.25">
      <c r="B11" s="535"/>
      <c r="C11" s="518"/>
      <c r="D11" s="518"/>
      <c r="E11" s="536"/>
      <c r="F11" s="518"/>
      <c r="G11" s="536"/>
      <c r="H11" s="518"/>
      <c r="I11" s="537"/>
      <c r="J11" s="537"/>
      <c r="K11" s="519">
        <f t="shared" si="0"/>
        <v>0</v>
      </c>
      <c r="L11" s="535"/>
    </row>
    <row r="12" spans="1:15" s="514" customFormat="1" x14ac:dyDescent="0.25">
      <c r="B12" s="535"/>
      <c r="C12" s="518"/>
      <c r="D12" s="518"/>
      <c r="E12" s="536"/>
      <c r="F12" s="518"/>
      <c r="G12" s="536"/>
      <c r="H12" s="518"/>
      <c r="I12" s="537"/>
      <c r="J12" s="537"/>
      <c r="K12" s="519">
        <f t="shared" si="0"/>
        <v>0</v>
      </c>
      <c r="L12" s="535"/>
    </row>
    <row r="13" spans="1:15" s="514" customFormat="1" x14ac:dyDescent="0.25">
      <c r="B13" s="535"/>
      <c r="C13" s="518"/>
      <c r="D13" s="518"/>
      <c r="E13" s="536"/>
      <c r="F13" s="518"/>
      <c r="G13" s="536"/>
      <c r="H13" s="518"/>
      <c r="I13" s="537"/>
      <c r="J13" s="537"/>
      <c r="K13" s="519">
        <f t="shared" si="0"/>
        <v>0</v>
      </c>
      <c r="L13" s="535"/>
    </row>
    <row r="14" spans="1:15" s="514" customFormat="1" x14ac:dyDescent="0.25">
      <c r="B14" s="535"/>
      <c r="C14" s="518"/>
      <c r="D14" s="518"/>
      <c r="E14" s="536"/>
      <c r="F14" s="518"/>
      <c r="G14" s="536"/>
      <c r="H14" s="518"/>
      <c r="I14" s="537"/>
      <c r="J14" s="537"/>
      <c r="K14" s="519">
        <f t="shared" si="0"/>
        <v>0</v>
      </c>
      <c r="L14" s="535"/>
    </row>
    <row r="15" spans="1:15" s="514" customFormat="1" x14ac:dyDescent="0.25">
      <c r="B15" s="535"/>
      <c r="C15" s="518"/>
      <c r="D15" s="518"/>
      <c r="E15" s="536"/>
      <c r="F15" s="518"/>
      <c r="G15" s="536"/>
      <c r="H15" s="518"/>
      <c r="I15" s="537"/>
      <c r="J15" s="537"/>
      <c r="K15" s="519">
        <f t="shared" ref="K15:K20" si="1">SUM(I15:J15)</f>
        <v>0</v>
      </c>
      <c r="L15" s="535"/>
    </row>
    <row r="16" spans="1:15" s="514" customFormat="1" x14ac:dyDescent="0.25">
      <c r="B16" s="535"/>
      <c r="C16" s="518"/>
      <c r="D16" s="518"/>
      <c r="E16" s="536"/>
      <c r="F16" s="518"/>
      <c r="G16" s="536"/>
      <c r="H16" s="518"/>
      <c r="I16" s="537"/>
      <c r="J16" s="537"/>
      <c r="K16" s="519">
        <f t="shared" si="1"/>
        <v>0</v>
      </c>
      <c r="L16" s="535"/>
    </row>
    <row r="17" spans="2:28" s="514" customFormat="1" x14ac:dyDescent="0.25">
      <c r="B17" s="535"/>
      <c r="C17" s="518"/>
      <c r="D17" s="518"/>
      <c r="E17" s="536"/>
      <c r="F17" s="518"/>
      <c r="G17" s="536"/>
      <c r="H17" s="518"/>
      <c r="I17" s="537"/>
      <c r="J17" s="537"/>
      <c r="K17" s="519">
        <f t="shared" si="1"/>
        <v>0</v>
      </c>
      <c r="L17" s="535"/>
    </row>
    <row r="18" spans="2:28" s="514" customFormat="1" x14ac:dyDescent="0.25">
      <c r="B18" s="535"/>
      <c r="C18" s="518"/>
      <c r="D18" s="518"/>
      <c r="E18" s="536"/>
      <c r="F18" s="518"/>
      <c r="G18" s="536"/>
      <c r="H18" s="518"/>
      <c r="I18" s="537"/>
      <c r="J18" s="537"/>
      <c r="K18" s="519">
        <f t="shared" si="1"/>
        <v>0</v>
      </c>
      <c r="L18" s="535"/>
    </row>
    <row r="19" spans="2:28" s="514" customFormat="1" x14ac:dyDescent="0.25">
      <c r="B19" s="535"/>
      <c r="C19" s="518"/>
      <c r="D19" s="518"/>
      <c r="E19" s="536"/>
      <c r="F19" s="518"/>
      <c r="G19" s="536"/>
      <c r="H19" s="518"/>
      <c r="I19" s="537"/>
      <c r="J19" s="537"/>
      <c r="K19" s="519">
        <f t="shared" si="1"/>
        <v>0</v>
      </c>
      <c r="L19" s="535"/>
    </row>
    <row r="20" spans="2:28" s="514" customFormat="1" x14ac:dyDescent="0.25">
      <c r="B20" s="535"/>
      <c r="C20" s="518"/>
      <c r="D20" s="518"/>
      <c r="E20" s="536"/>
      <c r="F20" s="518"/>
      <c r="G20" s="536"/>
      <c r="H20" s="518"/>
      <c r="I20" s="537"/>
      <c r="J20" s="537"/>
      <c r="K20" s="519">
        <f t="shared" si="1"/>
        <v>0</v>
      </c>
      <c r="L20" s="535"/>
    </row>
    <row r="21" spans="2:28" s="514" customFormat="1" x14ac:dyDescent="0.25"/>
    <row r="22" spans="2:28" s="514" customFormat="1" x14ac:dyDescent="0.25"/>
    <row r="23" spans="2:28" s="514" customFormat="1" x14ac:dyDescent="0.25"/>
    <row r="24" spans="2:28" s="514" customFormat="1" x14ac:dyDescent="0.25"/>
    <row r="25" spans="2:28" s="514" customFormat="1" x14ac:dyDescent="0.25"/>
    <row r="26" spans="2:28" s="514" customFormat="1" x14ac:dyDescent="0.25"/>
    <row r="27" spans="2:28" s="514" customFormat="1" x14ac:dyDescent="0.25">
      <c r="B27" s="515" t="s">
        <v>1193</v>
      </c>
    </row>
    <row r="28" spans="2:28" s="520" customFormat="1" ht="30" x14ac:dyDescent="0.3">
      <c r="B28" s="759" t="s">
        <v>192</v>
      </c>
      <c r="C28" s="759" t="s">
        <v>193</v>
      </c>
      <c r="D28" s="760" t="s">
        <v>271</v>
      </c>
      <c r="E28" s="759" t="s">
        <v>183</v>
      </c>
      <c r="F28" s="759" t="s">
        <v>1336</v>
      </c>
      <c r="G28" s="759" t="s">
        <v>146</v>
      </c>
      <c r="H28" s="759" t="s">
        <v>279</v>
      </c>
      <c r="I28" s="759" t="s">
        <v>1309</v>
      </c>
      <c r="J28" s="759" t="s">
        <v>272</v>
      </c>
      <c r="K28" s="759" t="s">
        <v>156</v>
      </c>
      <c r="L28" s="759" t="s">
        <v>190</v>
      </c>
      <c r="AB28" s="521" t="s">
        <v>184</v>
      </c>
    </row>
    <row r="29" spans="2:28" s="514" customFormat="1" x14ac:dyDescent="0.25">
      <c r="B29" s="535"/>
      <c r="C29" s="535"/>
      <c r="D29" s="536"/>
      <c r="E29" s="538"/>
      <c r="F29" s="522" t="s">
        <v>273</v>
      </c>
      <c r="G29" s="538"/>
      <c r="H29" s="522" t="str">
        <f t="shared" ref="H29:H68" si="2">IFERROR(VLOOKUP(G29,$AG$39:$AH$47,2,FALSE),"")</f>
        <v/>
      </c>
      <c r="I29" s="537"/>
      <c r="J29" s="537"/>
      <c r="K29" s="519">
        <f>SUM(I29:J29)</f>
        <v>0</v>
      </c>
      <c r="L29" s="535"/>
      <c r="AB29" s="523" t="s">
        <v>185</v>
      </c>
    </row>
    <row r="30" spans="2:28" s="514" customFormat="1" x14ac:dyDescent="0.25">
      <c r="B30" s="535"/>
      <c r="C30" s="535"/>
      <c r="D30" s="536"/>
      <c r="E30" s="538"/>
      <c r="F30" s="522" t="s">
        <v>273</v>
      </c>
      <c r="G30" s="538"/>
      <c r="H30" s="522" t="str">
        <f t="shared" si="2"/>
        <v/>
      </c>
      <c r="I30" s="537"/>
      <c r="J30" s="537"/>
      <c r="K30" s="519">
        <f t="shared" ref="K30:K68" si="3">SUM(I30:J30)</f>
        <v>0</v>
      </c>
      <c r="L30" s="535"/>
      <c r="AB30" s="521" t="s">
        <v>186</v>
      </c>
    </row>
    <row r="31" spans="2:28" s="514" customFormat="1" x14ac:dyDescent="0.25">
      <c r="B31" s="535"/>
      <c r="C31" s="535"/>
      <c r="D31" s="536"/>
      <c r="E31" s="538"/>
      <c r="F31" s="522" t="s">
        <v>273</v>
      </c>
      <c r="G31" s="538"/>
      <c r="H31" s="522" t="str">
        <f t="shared" si="2"/>
        <v/>
      </c>
      <c r="I31" s="537"/>
      <c r="J31" s="537"/>
      <c r="K31" s="519">
        <f t="shared" si="3"/>
        <v>0</v>
      </c>
      <c r="L31" s="535"/>
      <c r="AB31" s="523" t="s">
        <v>187</v>
      </c>
    </row>
    <row r="32" spans="2:28" s="514" customFormat="1" x14ac:dyDescent="0.25">
      <c r="B32" s="535"/>
      <c r="C32" s="535"/>
      <c r="D32" s="536"/>
      <c r="E32" s="538"/>
      <c r="F32" s="522" t="s">
        <v>273</v>
      </c>
      <c r="G32" s="538"/>
      <c r="H32" s="522" t="str">
        <f t="shared" si="2"/>
        <v/>
      </c>
      <c r="I32" s="537"/>
      <c r="J32" s="537"/>
      <c r="K32" s="519">
        <f t="shared" si="3"/>
        <v>0</v>
      </c>
      <c r="L32" s="535"/>
      <c r="AB32" s="523" t="s">
        <v>191</v>
      </c>
    </row>
    <row r="33" spans="2:34" s="514" customFormat="1" x14ac:dyDescent="0.25">
      <c r="B33" s="535"/>
      <c r="C33" s="535"/>
      <c r="D33" s="536"/>
      <c r="E33" s="538"/>
      <c r="F33" s="522" t="s">
        <v>273</v>
      </c>
      <c r="G33" s="538"/>
      <c r="H33" s="522" t="str">
        <f t="shared" si="2"/>
        <v/>
      </c>
      <c r="I33" s="537"/>
      <c r="J33" s="537"/>
      <c r="K33" s="519">
        <f t="shared" si="3"/>
        <v>0</v>
      </c>
      <c r="L33" s="535"/>
      <c r="AB33" s="521" t="s">
        <v>188</v>
      </c>
    </row>
    <row r="34" spans="2:34" s="514" customFormat="1" x14ac:dyDescent="0.25">
      <c r="B34" s="535"/>
      <c r="C34" s="535"/>
      <c r="D34" s="536"/>
      <c r="E34" s="538"/>
      <c r="F34" s="522" t="s">
        <v>273</v>
      </c>
      <c r="G34" s="538"/>
      <c r="H34" s="522" t="str">
        <f t="shared" si="2"/>
        <v/>
      </c>
      <c r="I34" s="537"/>
      <c r="J34" s="537"/>
      <c r="K34" s="519">
        <f t="shared" si="3"/>
        <v>0</v>
      </c>
      <c r="L34" s="535"/>
      <c r="AB34" s="521" t="s">
        <v>189</v>
      </c>
    </row>
    <row r="35" spans="2:34" s="514" customFormat="1" x14ac:dyDescent="0.25">
      <c r="B35" s="535"/>
      <c r="C35" s="535"/>
      <c r="D35" s="536"/>
      <c r="E35" s="538"/>
      <c r="F35" s="522" t="s">
        <v>273</v>
      </c>
      <c r="G35" s="538"/>
      <c r="H35" s="522" t="str">
        <f t="shared" si="2"/>
        <v/>
      </c>
      <c r="I35" s="537"/>
      <c r="J35" s="537"/>
      <c r="K35" s="519">
        <f t="shared" si="3"/>
        <v>0</v>
      </c>
      <c r="L35" s="535"/>
      <c r="AB35" s="521"/>
    </row>
    <row r="36" spans="2:34" s="514" customFormat="1" x14ac:dyDescent="0.25">
      <c r="B36" s="535"/>
      <c r="C36" s="535"/>
      <c r="D36" s="536"/>
      <c r="E36" s="538"/>
      <c r="F36" s="522" t="s">
        <v>273</v>
      </c>
      <c r="G36" s="538"/>
      <c r="H36" s="522" t="str">
        <f t="shared" si="2"/>
        <v/>
      </c>
      <c r="I36" s="537"/>
      <c r="J36" s="537"/>
      <c r="K36" s="519">
        <f t="shared" si="3"/>
        <v>0</v>
      </c>
      <c r="L36" s="535"/>
      <c r="AB36" s="521"/>
    </row>
    <row r="37" spans="2:34" s="514" customFormat="1" x14ac:dyDescent="0.25">
      <c r="B37" s="535"/>
      <c r="C37" s="535"/>
      <c r="D37" s="536"/>
      <c r="E37" s="538"/>
      <c r="F37" s="522" t="s">
        <v>273</v>
      </c>
      <c r="G37" s="538"/>
      <c r="H37" s="522" t="str">
        <f t="shared" si="2"/>
        <v/>
      </c>
      <c r="I37" s="537"/>
      <c r="J37" s="537"/>
      <c r="K37" s="519">
        <f t="shared" si="3"/>
        <v>0</v>
      </c>
      <c r="L37" s="535"/>
      <c r="AB37" s="524"/>
    </row>
    <row r="38" spans="2:34" s="514" customFormat="1" x14ac:dyDescent="0.25">
      <c r="B38" s="535"/>
      <c r="C38" s="535"/>
      <c r="D38" s="536"/>
      <c r="E38" s="538"/>
      <c r="F38" s="522" t="s">
        <v>273</v>
      </c>
      <c r="G38" s="538"/>
      <c r="H38" s="522" t="str">
        <f t="shared" si="2"/>
        <v/>
      </c>
      <c r="I38" s="537"/>
      <c r="J38" s="537"/>
      <c r="K38" s="519">
        <f t="shared" si="3"/>
        <v>0</v>
      </c>
      <c r="L38" s="535"/>
      <c r="AB38" s="525" t="s">
        <v>273</v>
      </c>
      <c r="AC38" s="526" t="s">
        <v>274</v>
      </c>
      <c r="AD38" s="526" t="s">
        <v>275</v>
      </c>
      <c r="AE38" s="526" t="s">
        <v>40</v>
      </c>
    </row>
    <row r="39" spans="2:34" s="514" customFormat="1" ht="19.8" x14ac:dyDescent="0.45">
      <c r="B39" s="535"/>
      <c r="C39" s="535"/>
      <c r="D39" s="536"/>
      <c r="E39" s="538"/>
      <c r="F39" s="522" t="s">
        <v>273</v>
      </c>
      <c r="G39" s="538"/>
      <c r="H39" s="522" t="str">
        <f t="shared" si="2"/>
        <v/>
      </c>
      <c r="I39" s="537"/>
      <c r="J39" s="537"/>
      <c r="K39" s="519">
        <f t="shared" si="3"/>
        <v>0</v>
      </c>
      <c r="L39" s="535"/>
      <c r="AB39" s="527" t="s">
        <v>1310</v>
      </c>
      <c r="AC39" s="489" t="s">
        <v>34</v>
      </c>
      <c r="AD39" s="489" t="s">
        <v>34</v>
      </c>
      <c r="AE39" s="489" t="s">
        <v>40</v>
      </c>
      <c r="AG39" s="528" t="s">
        <v>1310</v>
      </c>
      <c r="AH39" s="528" t="s">
        <v>277</v>
      </c>
    </row>
    <row r="40" spans="2:34" s="514" customFormat="1" ht="19.8" x14ac:dyDescent="0.45">
      <c r="B40" s="535"/>
      <c r="C40" s="535"/>
      <c r="D40" s="536"/>
      <c r="E40" s="538"/>
      <c r="F40" s="522" t="s">
        <v>273</v>
      </c>
      <c r="G40" s="538"/>
      <c r="H40" s="522" t="str">
        <f t="shared" si="2"/>
        <v/>
      </c>
      <c r="I40" s="537"/>
      <c r="J40" s="537"/>
      <c r="K40" s="519">
        <f t="shared" si="3"/>
        <v>0</v>
      </c>
      <c r="L40" s="535"/>
      <c r="AB40" s="529" t="s">
        <v>1311</v>
      </c>
      <c r="AC40" s="489" t="s">
        <v>36</v>
      </c>
      <c r="AD40" s="489" t="s">
        <v>36</v>
      </c>
      <c r="AG40" s="530" t="s">
        <v>1311</v>
      </c>
      <c r="AH40" s="528" t="s">
        <v>277</v>
      </c>
    </row>
    <row r="41" spans="2:34" s="514" customFormat="1" ht="19.8" x14ac:dyDescent="0.45">
      <c r="B41" s="535"/>
      <c r="C41" s="535"/>
      <c r="D41" s="536"/>
      <c r="E41" s="538"/>
      <c r="F41" s="522" t="s">
        <v>273</v>
      </c>
      <c r="G41" s="538"/>
      <c r="H41" s="522" t="str">
        <f t="shared" si="2"/>
        <v/>
      </c>
      <c r="I41" s="537"/>
      <c r="J41" s="537"/>
      <c r="K41" s="519">
        <f t="shared" si="3"/>
        <v>0</v>
      </c>
      <c r="L41" s="535"/>
      <c r="AB41" s="529" t="s">
        <v>1312</v>
      </c>
      <c r="AC41" s="489" t="s">
        <v>38</v>
      </c>
      <c r="AD41" s="489" t="s">
        <v>38</v>
      </c>
      <c r="AG41" s="530" t="s">
        <v>1312</v>
      </c>
      <c r="AH41" s="528" t="s">
        <v>277</v>
      </c>
    </row>
    <row r="42" spans="2:34" s="514" customFormat="1" ht="19.8" x14ac:dyDescent="0.45">
      <c r="B42" s="535"/>
      <c r="C42" s="535"/>
      <c r="D42" s="536"/>
      <c r="E42" s="538"/>
      <c r="F42" s="522" t="s">
        <v>273</v>
      </c>
      <c r="G42" s="538"/>
      <c r="H42" s="522" t="str">
        <f t="shared" si="2"/>
        <v/>
      </c>
      <c r="I42" s="537"/>
      <c r="J42" s="537"/>
      <c r="K42" s="519">
        <f t="shared" si="3"/>
        <v>0</v>
      </c>
      <c r="L42" s="535"/>
      <c r="AB42" s="529" t="s">
        <v>1313</v>
      </c>
      <c r="AG42" s="530" t="s">
        <v>1313</v>
      </c>
      <c r="AH42" s="528" t="s">
        <v>277</v>
      </c>
    </row>
    <row r="43" spans="2:34" s="514" customFormat="1" ht="19.8" x14ac:dyDescent="0.45">
      <c r="B43" s="535"/>
      <c r="C43" s="535"/>
      <c r="D43" s="536"/>
      <c r="E43" s="538"/>
      <c r="F43" s="522" t="s">
        <v>273</v>
      </c>
      <c r="G43" s="538"/>
      <c r="H43" s="522" t="str">
        <f t="shared" si="2"/>
        <v/>
      </c>
      <c r="I43" s="537"/>
      <c r="J43" s="537"/>
      <c r="K43" s="519">
        <f t="shared" si="3"/>
        <v>0</v>
      </c>
      <c r="L43" s="535"/>
      <c r="AB43" s="529" t="s">
        <v>1314</v>
      </c>
      <c r="AG43" s="530" t="s">
        <v>1314</v>
      </c>
      <c r="AH43" s="530" t="s">
        <v>278</v>
      </c>
    </row>
    <row r="44" spans="2:34" s="514" customFormat="1" ht="19.8" x14ac:dyDescent="0.45">
      <c r="B44" s="535"/>
      <c r="C44" s="535"/>
      <c r="D44" s="536"/>
      <c r="E44" s="538"/>
      <c r="F44" s="522" t="s">
        <v>273</v>
      </c>
      <c r="G44" s="538"/>
      <c r="H44" s="522" t="str">
        <f t="shared" si="2"/>
        <v/>
      </c>
      <c r="I44" s="537"/>
      <c r="J44" s="537"/>
      <c r="K44" s="519">
        <f t="shared" si="3"/>
        <v>0</v>
      </c>
      <c r="L44" s="535"/>
      <c r="AB44" s="529" t="s">
        <v>1315</v>
      </c>
      <c r="AG44" s="530" t="s">
        <v>1315</v>
      </c>
      <c r="AH44" s="530" t="s">
        <v>278</v>
      </c>
    </row>
    <row r="45" spans="2:34" s="514" customFormat="1" ht="19.8" x14ac:dyDescent="0.45">
      <c r="B45" s="535"/>
      <c r="C45" s="535"/>
      <c r="D45" s="536"/>
      <c r="E45" s="538"/>
      <c r="F45" s="522" t="s">
        <v>273</v>
      </c>
      <c r="G45" s="538"/>
      <c r="H45" s="522" t="str">
        <f t="shared" si="2"/>
        <v/>
      </c>
      <c r="I45" s="537"/>
      <c r="J45" s="537"/>
      <c r="K45" s="519">
        <f t="shared" si="3"/>
        <v>0</v>
      </c>
      <c r="L45" s="535"/>
      <c r="AB45" s="529" t="s">
        <v>1316</v>
      </c>
      <c r="AG45" s="530" t="s">
        <v>1316</v>
      </c>
      <c r="AH45" s="530" t="s">
        <v>278</v>
      </c>
    </row>
    <row r="46" spans="2:34" s="514" customFormat="1" ht="19.8" x14ac:dyDescent="0.45">
      <c r="B46" s="535"/>
      <c r="C46" s="535"/>
      <c r="D46" s="536"/>
      <c r="E46" s="538"/>
      <c r="F46" s="522" t="s">
        <v>273</v>
      </c>
      <c r="G46" s="538"/>
      <c r="H46" s="522" t="str">
        <f t="shared" si="2"/>
        <v/>
      </c>
      <c r="I46" s="537"/>
      <c r="J46" s="537"/>
      <c r="K46" s="519">
        <f t="shared" si="3"/>
        <v>0</v>
      </c>
      <c r="L46" s="535"/>
      <c r="AB46" s="529" t="s">
        <v>1317</v>
      </c>
      <c r="AG46" s="530" t="s">
        <v>1317</v>
      </c>
      <c r="AH46" s="530" t="s">
        <v>278</v>
      </c>
    </row>
    <row r="47" spans="2:34" s="514" customFormat="1" ht="19.8" x14ac:dyDescent="0.45">
      <c r="B47" s="535"/>
      <c r="C47" s="535"/>
      <c r="D47" s="536"/>
      <c r="E47" s="538"/>
      <c r="F47" s="522" t="s">
        <v>273</v>
      </c>
      <c r="G47" s="538"/>
      <c r="H47" s="522" t="str">
        <f t="shared" si="2"/>
        <v/>
      </c>
      <c r="I47" s="537"/>
      <c r="J47" s="537"/>
      <c r="K47" s="519">
        <f t="shared" si="3"/>
        <v>0</v>
      </c>
      <c r="L47" s="535"/>
      <c r="AB47" s="529" t="s">
        <v>1318</v>
      </c>
      <c r="AG47" s="530" t="s">
        <v>1318</v>
      </c>
      <c r="AH47" s="530" t="s">
        <v>278</v>
      </c>
    </row>
    <row r="48" spans="2:34" s="514" customFormat="1" x14ac:dyDescent="0.25">
      <c r="B48" s="535"/>
      <c r="C48" s="535"/>
      <c r="D48" s="536"/>
      <c r="E48" s="538"/>
      <c r="F48" s="522" t="s">
        <v>273</v>
      </c>
      <c r="G48" s="538"/>
      <c r="H48" s="522" t="str">
        <f t="shared" si="2"/>
        <v/>
      </c>
      <c r="I48" s="537"/>
      <c r="J48" s="537"/>
      <c r="K48" s="519">
        <f t="shared" si="3"/>
        <v>0</v>
      </c>
      <c r="L48" s="535"/>
      <c r="AB48" s="531"/>
    </row>
    <row r="49" spans="2:12" s="514" customFormat="1" x14ac:dyDescent="0.25">
      <c r="B49" s="535"/>
      <c r="C49" s="535"/>
      <c r="D49" s="536"/>
      <c r="E49" s="538"/>
      <c r="F49" s="522" t="s">
        <v>273</v>
      </c>
      <c r="G49" s="538"/>
      <c r="H49" s="522" t="str">
        <f t="shared" si="2"/>
        <v/>
      </c>
      <c r="I49" s="537"/>
      <c r="J49" s="537"/>
      <c r="K49" s="519">
        <f t="shared" si="3"/>
        <v>0</v>
      </c>
      <c r="L49" s="535"/>
    </row>
    <row r="50" spans="2:12" s="514" customFormat="1" x14ac:dyDescent="0.25">
      <c r="B50" s="535"/>
      <c r="C50" s="535"/>
      <c r="D50" s="536"/>
      <c r="E50" s="538"/>
      <c r="F50" s="522" t="s">
        <v>273</v>
      </c>
      <c r="G50" s="538"/>
      <c r="H50" s="522" t="str">
        <f t="shared" si="2"/>
        <v/>
      </c>
      <c r="I50" s="537"/>
      <c r="J50" s="537"/>
      <c r="K50" s="519">
        <f t="shared" si="3"/>
        <v>0</v>
      </c>
      <c r="L50" s="535"/>
    </row>
    <row r="51" spans="2:12" s="514" customFormat="1" x14ac:dyDescent="0.25">
      <c r="B51" s="535"/>
      <c r="C51" s="535"/>
      <c r="D51" s="536"/>
      <c r="E51" s="538"/>
      <c r="F51" s="522" t="s">
        <v>273</v>
      </c>
      <c r="G51" s="538"/>
      <c r="H51" s="522" t="str">
        <f t="shared" si="2"/>
        <v/>
      </c>
      <c r="I51" s="537"/>
      <c r="J51" s="537"/>
      <c r="K51" s="519">
        <f t="shared" si="3"/>
        <v>0</v>
      </c>
      <c r="L51" s="535"/>
    </row>
    <row r="52" spans="2:12" s="514" customFormat="1" x14ac:dyDescent="0.25">
      <c r="B52" s="535"/>
      <c r="C52" s="535"/>
      <c r="D52" s="536"/>
      <c r="E52" s="538"/>
      <c r="F52" s="522" t="s">
        <v>273</v>
      </c>
      <c r="G52" s="538"/>
      <c r="H52" s="522" t="str">
        <f t="shared" si="2"/>
        <v/>
      </c>
      <c r="I52" s="537"/>
      <c r="J52" s="537"/>
      <c r="K52" s="519">
        <f t="shared" si="3"/>
        <v>0</v>
      </c>
      <c r="L52" s="535"/>
    </row>
    <row r="53" spans="2:12" s="514" customFormat="1" x14ac:dyDescent="0.25">
      <c r="B53" s="535"/>
      <c r="C53" s="535"/>
      <c r="D53" s="536"/>
      <c r="E53" s="538"/>
      <c r="F53" s="522" t="s">
        <v>273</v>
      </c>
      <c r="G53" s="538"/>
      <c r="H53" s="522" t="str">
        <f t="shared" si="2"/>
        <v/>
      </c>
      <c r="I53" s="537"/>
      <c r="J53" s="537"/>
      <c r="K53" s="519">
        <f t="shared" si="3"/>
        <v>0</v>
      </c>
      <c r="L53" s="535"/>
    </row>
    <row r="54" spans="2:12" s="514" customFormat="1" x14ac:dyDescent="0.25">
      <c r="B54" s="535"/>
      <c r="C54" s="535"/>
      <c r="D54" s="536"/>
      <c r="E54" s="538"/>
      <c r="F54" s="522" t="s">
        <v>273</v>
      </c>
      <c r="G54" s="538"/>
      <c r="H54" s="522" t="str">
        <f t="shared" si="2"/>
        <v/>
      </c>
      <c r="I54" s="537"/>
      <c r="J54" s="537"/>
      <c r="K54" s="519">
        <f t="shared" si="3"/>
        <v>0</v>
      </c>
      <c r="L54" s="535"/>
    </row>
    <row r="55" spans="2:12" s="514" customFormat="1" x14ac:dyDescent="0.25">
      <c r="B55" s="535"/>
      <c r="C55" s="535"/>
      <c r="D55" s="536"/>
      <c r="E55" s="538"/>
      <c r="F55" s="522" t="s">
        <v>273</v>
      </c>
      <c r="G55" s="538"/>
      <c r="H55" s="522" t="str">
        <f t="shared" si="2"/>
        <v/>
      </c>
      <c r="I55" s="537"/>
      <c r="J55" s="537"/>
      <c r="K55" s="519">
        <f t="shared" si="3"/>
        <v>0</v>
      </c>
      <c r="L55" s="535"/>
    </row>
    <row r="56" spans="2:12" s="514" customFormat="1" x14ac:dyDescent="0.25">
      <c r="B56" s="535"/>
      <c r="C56" s="535"/>
      <c r="D56" s="536"/>
      <c r="E56" s="538"/>
      <c r="F56" s="522" t="s">
        <v>273</v>
      </c>
      <c r="G56" s="538"/>
      <c r="H56" s="522" t="str">
        <f t="shared" si="2"/>
        <v/>
      </c>
      <c r="I56" s="537"/>
      <c r="J56" s="537"/>
      <c r="K56" s="519">
        <f t="shared" si="3"/>
        <v>0</v>
      </c>
      <c r="L56" s="535"/>
    </row>
    <row r="57" spans="2:12" s="514" customFormat="1" x14ac:dyDescent="0.25">
      <c r="B57" s="535"/>
      <c r="C57" s="535"/>
      <c r="D57" s="536"/>
      <c r="E57" s="538"/>
      <c r="F57" s="522" t="s">
        <v>273</v>
      </c>
      <c r="G57" s="538"/>
      <c r="H57" s="522" t="str">
        <f t="shared" si="2"/>
        <v/>
      </c>
      <c r="I57" s="537"/>
      <c r="J57" s="537"/>
      <c r="K57" s="519">
        <f t="shared" si="3"/>
        <v>0</v>
      </c>
      <c r="L57" s="535"/>
    </row>
    <row r="58" spans="2:12" s="514" customFormat="1" x14ac:dyDescent="0.25">
      <c r="B58" s="535"/>
      <c r="C58" s="535"/>
      <c r="D58" s="536"/>
      <c r="E58" s="538"/>
      <c r="F58" s="522" t="s">
        <v>273</v>
      </c>
      <c r="G58" s="538"/>
      <c r="H58" s="522" t="str">
        <f t="shared" si="2"/>
        <v/>
      </c>
      <c r="I58" s="537"/>
      <c r="J58" s="537"/>
      <c r="K58" s="519">
        <f t="shared" si="3"/>
        <v>0</v>
      </c>
      <c r="L58" s="535"/>
    </row>
    <row r="59" spans="2:12" s="514" customFormat="1" x14ac:dyDescent="0.25">
      <c r="B59" s="535"/>
      <c r="C59" s="535"/>
      <c r="D59" s="536"/>
      <c r="E59" s="538"/>
      <c r="F59" s="522" t="s">
        <v>273</v>
      </c>
      <c r="G59" s="538"/>
      <c r="H59" s="522" t="str">
        <f t="shared" si="2"/>
        <v/>
      </c>
      <c r="I59" s="537"/>
      <c r="J59" s="537"/>
      <c r="K59" s="519">
        <f t="shared" si="3"/>
        <v>0</v>
      </c>
      <c r="L59" s="535"/>
    </row>
    <row r="60" spans="2:12" s="514" customFormat="1" x14ac:dyDescent="0.25">
      <c r="B60" s="535"/>
      <c r="C60" s="535"/>
      <c r="D60" s="536"/>
      <c r="E60" s="538"/>
      <c r="F60" s="522" t="s">
        <v>273</v>
      </c>
      <c r="G60" s="538"/>
      <c r="H60" s="522" t="str">
        <f t="shared" si="2"/>
        <v/>
      </c>
      <c r="I60" s="537"/>
      <c r="J60" s="537"/>
      <c r="K60" s="519">
        <f t="shared" si="3"/>
        <v>0</v>
      </c>
      <c r="L60" s="535"/>
    </row>
    <row r="61" spans="2:12" s="514" customFormat="1" x14ac:dyDescent="0.25">
      <c r="B61" s="535"/>
      <c r="C61" s="535"/>
      <c r="D61" s="536"/>
      <c r="E61" s="538"/>
      <c r="F61" s="522" t="s">
        <v>273</v>
      </c>
      <c r="G61" s="538"/>
      <c r="H61" s="522" t="str">
        <f t="shared" si="2"/>
        <v/>
      </c>
      <c r="I61" s="537"/>
      <c r="J61" s="537"/>
      <c r="K61" s="519">
        <f t="shared" si="3"/>
        <v>0</v>
      </c>
      <c r="L61" s="535"/>
    </row>
    <row r="62" spans="2:12" s="514" customFormat="1" x14ac:dyDescent="0.25">
      <c r="B62" s="535"/>
      <c r="C62" s="535"/>
      <c r="D62" s="536"/>
      <c r="E62" s="538"/>
      <c r="F62" s="522" t="s">
        <v>273</v>
      </c>
      <c r="G62" s="538"/>
      <c r="H62" s="522" t="str">
        <f t="shared" si="2"/>
        <v/>
      </c>
      <c r="I62" s="537"/>
      <c r="J62" s="537"/>
      <c r="K62" s="519">
        <f t="shared" si="3"/>
        <v>0</v>
      </c>
      <c r="L62" s="535"/>
    </row>
    <row r="63" spans="2:12" s="514" customFormat="1" x14ac:dyDescent="0.25">
      <c r="B63" s="535"/>
      <c r="C63" s="535"/>
      <c r="D63" s="536"/>
      <c r="E63" s="538"/>
      <c r="F63" s="522" t="s">
        <v>273</v>
      </c>
      <c r="G63" s="538"/>
      <c r="H63" s="522" t="str">
        <f t="shared" si="2"/>
        <v/>
      </c>
      <c r="I63" s="537"/>
      <c r="J63" s="537"/>
      <c r="K63" s="519">
        <f t="shared" si="3"/>
        <v>0</v>
      </c>
      <c r="L63" s="535"/>
    </row>
    <row r="64" spans="2:12" s="514" customFormat="1" x14ac:dyDescent="0.25">
      <c r="B64" s="535"/>
      <c r="C64" s="535"/>
      <c r="D64" s="536"/>
      <c r="E64" s="538"/>
      <c r="F64" s="522" t="s">
        <v>273</v>
      </c>
      <c r="G64" s="538"/>
      <c r="H64" s="522" t="str">
        <f t="shared" si="2"/>
        <v/>
      </c>
      <c r="I64" s="537"/>
      <c r="J64" s="537"/>
      <c r="K64" s="519">
        <f t="shared" si="3"/>
        <v>0</v>
      </c>
      <c r="L64" s="535"/>
    </row>
    <row r="65" spans="2:12" s="514" customFormat="1" x14ac:dyDescent="0.25">
      <c r="B65" s="535"/>
      <c r="C65" s="535"/>
      <c r="D65" s="536"/>
      <c r="E65" s="538"/>
      <c r="F65" s="522" t="s">
        <v>273</v>
      </c>
      <c r="G65" s="538"/>
      <c r="H65" s="522" t="str">
        <f t="shared" si="2"/>
        <v/>
      </c>
      <c r="I65" s="537"/>
      <c r="J65" s="537"/>
      <c r="K65" s="519">
        <f t="shared" si="3"/>
        <v>0</v>
      </c>
      <c r="L65" s="535"/>
    </row>
    <row r="66" spans="2:12" s="514" customFormat="1" x14ac:dyDescent="0.25">
      <c r="B66" s="535"/>
      <c r="C66" s="535"/>
      <c r="D66" s="536"/>
      <c r="E66" s="538"/>
      <c r="F66" s="522" t="s">
        <v>273</v>
      </c>
      <c r="G66" s="538"/>
      <c r="H66" s="522" t="str">
        <f t="shared" si="2"/>
        <v/>
      </c>
      <c r="I66" s="537"/>
      <c r="J66" s="537"/>
      <c r="K66" s="519">
        <f t="shared" si="3"/>
        <v>0</v>
      </c>
      <c r="L66" s="535"/>
    </row>
    <row r="67" spans="2:12" s="514" customFormat="1" x14ac:dyDescent="0.25">
      <c r="B67" s="535"/>
      <c r="C67" s="535"/>
      <c r="D67" s="536"/>
      <c r="E67" s="538"/>
      <c r="F67" s="522" t="s">
        <v>273</v>
      </c>
      <c r="G67" s="538"/>
      <c r="H67" s="522" t="str">
        <f t="shared" si="2"/>
        <v/>
      </c>
      <c r="I67" s="537"/>
      <c r="J67" s="537"/>
      <c r="K67" s="519">
        <f t="shared" si="3"/>
        <v>0</v>
      </c>
      <c r="L67" s="535"/>
    </row>
    <row r="68" spans="2:12" s="514" customFormat="1" x14ac:dyDescent="0.25">
      <c r="B68" s="535"/>
      <c r="C68" s="535"/>
      <c r="D68" s="536"/>
      <c r="E68" s="538"/>
      <c r="F68" s="522" t="s">
        <v>273</v>
      </c>
      <c r="G68" s="538"/>
      <c r="H68" s="522" t="str">
        <f t="shared" si="2"/>
        <v/>
      </c>
      <c r="I68" s="537"/>
      <c r="J68" s="537"/>
      <c r="K68" s="519">
        <f t="shared" si="3"/>
        <v>0</v>
      </c>
      <c r="L68" s="535"/>
    </row>
    <row r="69" spans="2:12" s="514" customFormat="1" x14ac:dyDescent="0.25"/>
    <row r="70" spans="2:12" s="514" customFormat="1" x14ac:dyDescent="0.25"/>
    <row r="71" spans="2:12" s="514" customFormat="1" x14ac:dyDescent="0.25">
      <c r="B71" s="515" t="s">
        <v>1194</v>
      </c>
    </row>
    <row r="72" spans="2:12" s="514" customFormat="1" x14ac:dyDescent="0.25"/>
    <row r="73" spans="2:12" s="514" customFormat="1" ht="60" x14ac:dyDescent="0.25">
      <c r="C73" s="758" t="s">
        <v>216</v>
      </c>
      <c r="D73" s="758" t="s">
        <v>217</v>
      </c>
      <c r="E73" s="758" t="s">
        <v>218</v>
      </c>
      <c r="F73" s="758" t="s">
        <v>219</v>
      </c>
    </row>
    <row r="74" spans="2:12" s="514" customFormat="1" x14ac:dyDescent="0.25">
      <c r="B74" s="489" t="s">
        <v>220</v>
      </c>
      <c r="C74" s="535"/>
      <c r="D74" s="535"/>
      <c r="E74" s="518"/>
      <c r="F74" s="535"/>
    </row>
    <row r="75" spans="2:12" s="514" customFormat="1" x14ac:dyDescent="0.25">
      <c r="B75" s="489" t="s">
        <v>29</v>
      </c>
      <c r="C75" s="535"/>
      <c r="D75" s="535"/>
      <c r="E75" s="535"/>
      <c r="F75" s="535"/>
    </row>
    <row r="76" spans="2:12" s="514" customFormat="1" x14ac:dyDescent="0.25">
      <c r="B76" s="489" t="s">
        <v>30</v>
      </c>
      <c r="C76" s="535"/>
      <c r="D76" s="535"/>
      <c r="E76" s="535"/>
      <c r="F76" s="535"/>
    </row>
    <row r="77" spans="2:12" s="514" customFormat="1" x14ac:dyDescent="0.25"/>
    <row r="78" spans="2:12" s="514" customFormat="1" x14ac:dyDescent="0.25"/>
    <row r="79" spans="2:12" s="514" customFormat="1" x14ac:dyDescent="0.25">
      <c r="B79" s="515" t="s">
        <v>1195</v>
      </c>
    </row>
    <row r="80" spans="2:12" s="514" customFormat="1" x14ac:dyDescent="0.25">
      <c r="B80" s="489" t="s">
        <v>246</v>
      </c>
      <c r="C80" s="535"/>
    </row>
    <row r="81" spans="2:3" s="514" customFormat="1" x14ac:dyDescent="0.25">
      <c r="B81" s="489" t="s">
        <v>247</v>
      </c>
      <c r="C81" s="539"/>
    </row>
    <row r="82" spans="2:3" s="514" customFormat="1" x14ac:dyDescent="0.25">
      <c r="B82" s="532" t="s">
        <v>248</v>
      </c>
      <c r="C82" s="532">
        <f>+C80*C81</f>
        <v>0</v>
      </c>
    </row>
    <row r="83" spans="2:3" s="514" customFormat="1" x14ac:dyDescent="0.25"/>
    <row r="84" spans="2:3" s="514" customFormat="1" x14ac:dyDescent="0.25"/>
    <row r="85" spans="2:3" s="514" customFormat="1" x14ac:dyDescent="0.25"/>
    <row r="86" spans="2:3" s="514" customFormat="1" x14ac:dyDescent="0.25">
      <c r="B86" s="515" t="s">
        <v>1196</v>
      </c>
    </row>
    <row r="87" spans="2:3" s="514" customFormat="1" x14ac:dyDescent="0.25">
      <c r="B87" s="533" t="s">
        <v>47</v>
      </c>
      <c r="C87" s="488"/>
    </row>
    <row r="88" spans="2:3" s="514" customFormat="1" x14ac:dyDescent="0.25">
      <c r="B88" s="533" t="s">
        <v>48</v>
      </c>
      <c r="C88" s="488"/>
    </row>
    <row r="89" spans="2:3" s="514" customFormat="1" x14ac:dyDescent="0.25">
      <c r="B89" s="533" t="s">
        <v>49</v>
      </c>
      <c r="C89" s="488"/>
    </row>
    <row r="90" spans="2:3" s="514" customFormat="1" x14ac:dyDescent="0.25"/>
    <row r="91" spans="2:3" s="514" customFormat="1" x14ac:dyDescent="0.25">
      <c r="B91" s="516" t="s">
        <v>1197</v>
      </c>
    </row>
    <row r="92" spans="2:3" s="514" customFormat="1" x14ac:dyDescent="0.25"/>
    <row r="93" spans="2:3" s="514" customFormat="1" x14ac:dyDescent="0.25"/>
    <row r="94" spans="2:3" s="514" customFormat="1" x14ac:dyDescent="0.25"/>
    <row r="95" spans="2:3" s="514" customFormat="1" x14ac:dyDescent="0.25"/>
    <row r="96" spans="2:3" s="514" customFormat="1" x14ac:dyDescent="0.25"/>
    <row r="97" s="514" customFormat="1" x14ac:dyDescent="0.25"/>
    <row r="98" s="514" customFormat="1" x14ac:dyDescent="0.25"/>
    <row r="99" s="514" customFormat="1" x14ac:dyDescent="0.25"/>
    <row r="100" s="514" customFormat="1" x14ac:dyDescent="0.25"/>
    <row r="101" s="514" customFormat="1" x14ac:dyDescent="0.25"/>
    <row r="102" s="514" customFormat="1" x14ac:dyDescent="0.25"/>
    <row r="103" s="514" customFormat="1" x14ac:dyDescent="0.25"/>
    <row r="104" s="514" customFormat="1" x14ac:dyDescent="0.25"/>
    <row r="105" s="514" customFormat="1" x14ac:dyDescent="0.25"/>
    <row r="106" s="514" customFormat="1" x14ac:dyDescent="0.25"/>
    <row r="107" s="514" customFormat="1" x14ac:dyDescent="0.25"/>
    <row r="108" s="514" customFormat="1" x14ac:dyDescent="0.25"/>
    <row r="109" s="514" customFormat="1" x14ac:dyDescent="0.25"/>
    <row r="110" s="514" customFormat="1" x14ac:dyDescent="0.25"/>
    <row r="111" s="514" customFormat="1" x14ac:dyDescent="0.25"/>
    <row r="112" s="514" customFormat="1" x14ac:dyDescent="0.25"/>
    <row r="113" s="514" customFormat="1" x14ac:dyDescent="0.25"/>
    <row r="114" s="514" customFormat="1" x14ac:dyDescent="0.25"/>
    <row r="115" s="514" customFormat="1" x14ac:dyDescent="0.25"/>
    <row r="116" s="514" customFormat="1" x14ac:dyDescent="0.25"/>
    <row r="117" s="514" customFormat="1" x14ac:dyDescent="0.25"/>
    <row r="118" s="514" customFormat="1" x14ac:dyDescent="0.25"/>
    <row r="119" s="514" customFormat="1" x14ac:dyDescent="0.25"/>
    <row r="120" s="514" customFormat="1" x14ac:dyDescent="0.25"/>
    <row r="121" s="514" customFormat="1" x14ac:dyDescent="0.25"/>
    <row r="122" s="514" customFormat="1" x14ac:dyDescent="0.25"/>
    <row r="123" s="514" customFormat="1" x14ac:dyDescent="0.25"/>
    <row r="124" s="514" customFormat="1" x14ac:dyDescent="0.25"/>
    <row r="125" s="514" customFormat="1" x14ac:dyDescent="0.25"/>
    <row r="126" s="514" customFormat="1" x14ac:dyDescent="0.25"/>
    <row r="127" s="514" customFormat="1" x14ac:dyDescent="0.25"/>
    <row r="128" s="514" customFormat="1" x14ac:dyDescent="0.25"/>
    <row r="129" s="514" customFormat="1" x14ac:dyDescent="0.25"/>
    <row r="130" s="514" customFormat="1" x14ac:dyDescent="0.25"/>
    <row r="131" s="514" customFormat="1" x14ac:dyDescent="0.25"/>
    <row r="132" s="514" customFormat="1" x14ac:dyDescent="0.25"/>
    <row r="133" s="514" customFormat="1" x14ac:dyDescent="0.25"/>
    <row r="134" s="514" customFormat="1" x14ac:dyDescent="0.25"/>
    <row r="135" s="514" customFormat="1" x14ac:dyDescent="0.25"/>
    <row r="136" s="514" customFormat="1" x14ac:dyDescent="0.25"/>
    <row r="137" s="514" customFormat="1" x14ac:dyDescent="0.25"/>
    <row r="138" s="514" customFormat="1" x14ac:dyDescent="0.25"/>
    <row r="139" s="514" customFormat="1" x14ac:dyDescent="0.25"/>
    <row r="140" s="514" customFormat="1" x14ac:dyDescent="0.25"/>
    <row r="141" s="514" customFormat="1" x14ac:dyDescent="0.25"/>
    <row r="142" s="514" customFormat="1" x14ac:dyDescent="0.25"/>
    <row r="143" s="514" customFormat="1" x14ac:dyDescent="0.25"/>
    <row r="144" s="514" customFormat="1" x14ac:dyDescent="0.25"/>
    <row r="145" s="514" customFormat="1" x14ac:dyDescent="0.25"/>
    <row r="146" s="514" customFormat="1" x14ac:dyDescent="0.25"/>
    <row r="147" s="514" customFormat="1" x14ac:dyDescent="0.25"/>
    <row r="148" s="514" customFormat="1" x14ac:dyDescent="0.25"/>
    <row r="149" s="514" customFormat="1" x14ac:dyDescent="0.25"/>
    <row r="150" s="514" customFormat="1" x14ac:dyDescent="0.25"/>
    <row r="151" s="514" customFormat="1" x14ac:dyDescent="0.25"/>
    <row r="152" s="514" customFormat="1" x14ac:dyDescent="0.25"/>
    <row r="153" s="514" customFormat="1" x14ac:dyDescent="0.25"/>
    <row r="154" s="514" customFormat="1" x14ac:dyDescent="0.25"/>
    <row r="155" s="514" customFormat="1" x14ac:dyDescent="0.25"/>
    <row r="156" s="514" customFormat="1" x14ac:dyDescent="0.25"/>
    <row r="157" s="514" customFormat="1" x14ac:dyDescent="0.25"/>
    <row r="158" s="514" customFormat="1" x14ac:dyDescent="0.25"/>
    <row r="159" s="514" customFormat="1" x14ac:dyDescent="0.25"/>
    <row r="160" s="514" customFormat="1" x14ac:dyDescent="0.25"/>
    <row r="161" s="514" customFormat="1" x14ac:dyDescent="0.25"/>
    <row r="162" s="514" customFormat="1" x14ac:dyDescent="0.25"/>
    <row r="163" s="514" customFormat="1" x14ac:dyDescent="0.25"/>
    <row r="164" s="514" customFormat="1" x14ac:dyDescent="0.25"/>
    <row r="165" s="514" customFormat="1" x14ac:dyDescent="0.25"/>
    <row r="166" s="514" customFormat="1" x14ac:dyDescent="0.25"/>
    <row r="167" s="514" customFormat="1" x14ac:dyDescent="0.25"/>
    <row r="168" s="514" customFormat="1" x14ac:dyDescent="0.25"/>
    <row r="169" s="514" customFormat="1" x14ac:dyDescent="0.25"/>
    <row r="170" s="514" customFormat="1" x14ac:dyDescent="0.25"/>
    <row r="171" s="514" customFormat="1" x14ac:dyDescent="0.25"/>
    <row r="172" s="514" customFormat="1" x14ac:dyDescent="0.25"/>
    <row r="173" s="514" customFormat="1" x14ac:dyDescent="0.25"/>
    <row r="174" s="514" customFormat="1" x14ac:dyDescent="0.25"/>
    <row r="175" s="514" customFormat="1" x14ac:dyDescent="0.25"/>
    <row r="176" s="514" customFormat="1" x14ac:dyDescent="0.25"/>
    <row r="177" s="514" customFormat="1" x14ac:dyDescent="0.25"/>
    <row r="178" s="514" customFormat="1" x14ac:dyDescent="0.25"/>
    <row r="179" s="514" customFormat="1" x14ac:dyDescent="0.25"/>
    <row r="180" s="514" customFormat="1" x14ac:dyDescent="0.25"/>
    <row r="181" s="514" customFormat="1" x14ac:dyDescent="0.25"/>
    <row r="182" s="514" customFormat="1" x14ac:dyDescent="0.25"/>
    <row r="183" s="514" customFormat="1" x14ac:dyDescent="0.25"/>
    <row r="184" s="514" customFormat="1" x14ac:dyDescent="0.25"/>
    <row r="185" s="514" customFormat="1" x14ac:dyDescent="0.25"/>
    <row r="186" s="514" customFormat="1" x14ac:dyDescent="0.25"/>
    <row r="187" s="514" customFormat="1" x14ac:dyDescent="0.25"/>
    <row r="188" s="514" customFormat="1" x14ac:dyDescent="0.25"/>
    <row r="189" s="514" customFormat="1" x14ac:dyDescent="0.25"/>
    <row r="190" s="514" customFormat="1" x14ac:dyDescent="0.25"/>
    <row r="191" s="514" customFormat="1" x14ac:dyDescent="0.25"/>
    <row r="192" s="514" customFormat="1" x14ac:dyDescent="0.25"/>
    <row r="193" s="514" customFormat="1" x14ac:dyDescent="0.25"/>
    <row r="194" s="514" customFormat="1" x14ac:dyDescent="0.25"/>
    <row r="195" s="514" customFormat="1" x14ac:dyDescent="0.25"/>
    <row r="196" s="514" customFormat="1" x14ac:dyDescent="0.25"/>
    <row r="197" s="514" customFormat="1" x14ac:dyDescent="0.25"/>
    <row r="198" s="514" customFormat="1" x14ac:dyDescent="0.25"/>
    <row r="199" s="514" customFormat="1" x14ac:dyDescent="0.25"/>
    <row r="200" s="514" customFormat="1" x14ac:dyDescent="0.25"/>
    <row r="201" s="514" customFormat="1" x14ac:dyDescent="0.25"/>
    <row r="202" s="514" customFormat="1" x14ac:dyDescent="0.25"/>
    <row r="203" s="514" customFormat="1" x14ac:dyDescent="0.25"/>
    <row r="204" s="514" customFormat="1" x14ac:dyDescent="0.25"/>
    <row r="205" s="514" customFormat="1" x14ac:dyDescent="0.25"/>
    <row r="206" s="514" customFormat="1" x14ac:dyDescent="0.25"/>
    <row r="207" s="514" customFormat="1" x14ac:dyDescent="0.25"/>
    <row r="208" s="514" customFormat="1" x14ac:dyDescent="0.25"/>
    <row r="209" s="514" customFormat="1" x14ac:dyDescent="0.25"/>
    <row r="210" s="514" customFormat="1" x14ac:dyDescent="0.25"/>
    <row r="211" s="514" customFormat="1" x14ac:dyDescent="0.25"/>
    <row r="212" s="514" customFormat="1" x14ac:dyDescent="0.25"/>
    <row r="213" s="514" customFormat="1" x14ac:dyDescent="0.25"/>
    <row r="214" s="514" customFormat="1" x14ac:dyDescent="0.25"/>
    <row r="215" s="514" customFormat="1" x14ac:dyDescent="0.25"/>
    <row r="216" s="514" customFormat="1" x14ac:dyDescent="0.25"/>
    <row r="217" s="514" customFormat="1" x14ac:dyDescent="0.25"/>
    <row r="218" s="514" customFormat="1" x14ac:dyDescent="0.25"/>
    <row r="219" s="514" customFormat="1" x14ac:dyDescent="0.25"/>
    <row r="220" s="514" customFormat="1" x14ac:dyDescent="0.25"/>
    <row r="221" s="514" customFormat="1" x14ac:dyDescent="0.25"/>
    <row r="222" s="514" customFormat="1" x14ac:dyDescent="0.25"/>
    <row r="223" s="514" customFormat="1" x14ac:dyDescent="0.25"/>
    <row r="224" s="514" customFormat="1" x14ac:dyDescent="0.25"/>
    <row r="225" s="514" customFormat="1" x14ac:dyDescent="0.25"/>
    <row r="226" s="514" customFormat="1" x14ac:dyDescent="0.25"/>
    <row r="227" s="514" customFormat="1" x14ac:dyDescent="0.25"/>
    <row r="228" s="514" customFormat="1" x14ac:dyDescent="0.25"/>
    <row r="229" s="514" customFormat="1" x14ac:dyDescent="0.25"/>
    <row r="230" s="514" customFormat="1" x14ac:dyDescent="0.25"/>
    <row r="231" s="514" customFormat="1" x14ac:dyDescent="0.25"/>
    <row r="232" s="514" customFormat="1" x14ac:dyDescent="0.25"/>
    <row r="233" s="514" customFormat="1" x14ac:dyDescent="0.25"/>
    <row r="234" s="514" customFormat="1" x14ac:dyDescent="0.25"/>
    <row r="235" s="514" customFormat="1" x14ac:dyDescent="0.25"/>
    <row r="236" s="514" customFormat="1" x14ac:dyDescent="0.25"/>
    <row r="237" s="514" customFormat="1" x14ac:dyDescent="0.25"/>
    <row r="238" s="514" customFormat="1" x14ac:dyDescent="0.25"/>
    <row r="239" s="514" customFormat="1" x14ac:dyDescent="0.25"/>
    <row r="240" s="514" customFormat="1" x14ac:dyDescent="0.25"/>
    <row r="241" s="514" customFormat="1" x14ac:dyDescent="0.25"/>
    <row r="242" s="514" customFormat="1" x14ac:dyDescent="0.25"/>
    <row r="243" s="514" customFormat="1" x14ac:dyDescent="0.25"/>
    <row r="244" s="514" customFormat="1" x14ac:dyDescent="0.25"/>
    <row r="245" s="514" customFormat="1" x14ac:dyDescent="0.25"/>
    <row r="246" s="514" customFormat="1" x14ac:dyDescent="0.25"/>
    <row r="247" s="514" customFormat="1" x14ac:dyDescent="0.25"/>
    <row r="248" s="514" customFormat="1" x14ac:dyDescent="0.25"/>
    <row r="249" s="514" customFormat="1" x14ac:dyDescent="0.25"/>
    <row r="250" s="514" customFormat="1" x14ac:dyDescent="0.25"/>
    <row r="251" s="514" customFormat="1" x14ac:dyDescent="0.25"/>
    <row r="252" s="514" customFormat="1" x14ac:dyDescent="0.25"/>
    <row r="253" s="514" customFormat="1" x14ac:dyDescent="0.25"/>
    <row r="254" s="514" customFormat="1" x14ac:dyDescent="0.25"/>
    <row r="255" s="514" customFormat="1" x14ac:dyDescent="0.25"/>
    <row r="256" s="514" customFormat="1" x14ac:dyDescent="0.25"/>
    <row r="257" s="514" customFormat="1" x14ac:dyDescent="0.25"/>
    <row r="258" s="514" customFormat="1" x14ac:dyDescent="0.25"/>
    <row r="259" s="514" customFormat="1" x14ac:dyDescent="0.25"/>
    <row r="260" s="514" customFormat="1" x14ac:dyDescent="0.25"/>
    <row r="261" s="514" customFormat="1" x14ac:dyDescent="0.25"/>
    <row r="262" s="514" customFormat="1" x14ac:dyDescent="0.25"/>
    <row r="263" s="514" customFormat="1" x14ac:dyDescent="0.25"/>
    <row r="264" s="514" customFormat="1" x14ac:dyDescent="0.25"/>
    <row r="265" s="514" customFormat="1" x14ac:dyDescent="0.25"/>
    <row r="266" s="514" customFormat="1" x14ac:dyDescent="0.25"/>
    <row r="267" s="514" customFormat="1" x14ac:dyDescent="0.25"/>
    <row r="268" s="514" customFormat="1" x14ac:dyDescent="0.25"/>
    <row r="269" s="514" customFormat="1" x14ac:dyDescent="0.25"/>
    <row r="270" s="514" customFormat="1" x14ac:dyDescent="0.25"/>
    <row r="271" s="514" customFormat="1" x14ac:dyDescent="0.25"/>
    <row r="272" s="514" customFormat="1" x14ac:dyDescent="0.25"/>
    <row r="273" s="514" customFormat="1" x14ac:dyDescent="0.25"/>
    <row r="274" s="514" customFormat="1" x14ac:dyDescent="0.25"/>
    <row r="275" s="514" customFormat="1" x14ac:dyDescent="0.25"/>
    <row r="276" s="514" customFormat="1" x14ac:dyDescent="0.25"/>
    <row r="277" s="514" customFormat="1" x14ac:dyDescent="0.25"/>
    <row r="278" s="514" customFormat="1" x14ac:dyDescent="0.25"/>
    <row r="279" s="514" customFormat="1" x14ac:dyDescent="0.25"/>
    <row r="280" s="514" customFormat="1" x14ac:dyDescent="0.25"/>
    <row r="281" s="514" customFormat="1" x14ac:dyDescent="0.25"/>
    <row r="282" s="514" customFormat="1" x14ac:dyDescent="0.25"/>
    <row r="283" s="514" customFormat="1" x14ac:dyDescent="0.25"/>
    <row r="284" s="514" customFormat="1" x14ac:dyDescent="0.25"/>
    <row r="285" s="514" customFormat="1" x14ac:dyDescent="0.25"/>
    <row r="286" s="514" customFormat="1" x14ac:dyDescent="0.25"/>
    <row r="287" s="514" customFormat="1" x14ac:dyDescent="0.25"/>
    <row r="288" s="514" customFormat="1" x14ac:dyDescent="0.25"/>
    <row r="289" s="514" customFormat="1" x14ac:dyDescent="0.25"/>
    <row r="290" s="514" customFormat="1" x14ac:dyDescent="0.25"/>
    <row r="291" s="514" customFormat="1" x14ac:dyDescent="0.25"/>
    <row r="292" s="514" customFormat="1" x14ac:dyDescent="0.25"/>
    <row r="293" s="514" customFormat="1" x14ac:dyDescent="0.25"/>
    <row r="294" s="514" customFormat="1" x14ac:dyDescent="0.25"/>
    <row r="295" s="514" customFormat="1" x14ac:dyDescent="0.25"/>
    <row r="296" s="514" customFormat="1" x14ac:dyDescent="0.25"/>
    <row r="297" s="514" customFormat="1" x14ac:dyDescent="0.25"/>
    <row r="298" s="514" customFormat="1" x14ac:dyDescent="0.25"/>
    <row r="299" s="514" customFormat="1" x14ac:dyDescent="0.25"/>
    <row r="300" s="514" customFormat="1" x14ac:dyDescent="0.25"/>
    <row r="301" s="514" customFormat="1" x14ac:dyDescent="0.25"/>
    <row r="302" s="514" customFormat="1" x14ac:dyDescent="0.25"/>
    <row r="303" s="514" customFormat="1" x14ac:dyDescent="0.25"/>
    <row r="304" s="514" customFormat="1" x14ac:dyDescent="0.25"/>
    <row r="305" s="514" customFormat="1" x14ac:dyDescent="0.25"/>
    <row r="306" s="514" customFormat="1" x14ac:dyDescent="0.25"/>
    <row r="307" s="514" customFormat="1" x14ac:dyDescent="0.25"/>
    <row r="308" s="514" customFormat="1" x14ac:dyDescent="0.25"/>
    <row r="309" s="514" customFormat="1" x14ac:dyDescent="0.25"/>
    <row r="310" s="514" customFormat="1" x14ac:dyDescent="0.25"/>
    <row r="311" s="514" customFormat="1" x14ac:dyDescent="0.25"/>
    <row r="312" s="514" customFormat="1" x14ac:dyDescent="0.25"/>
    <row r="313" s="514" customFormat="1" x14ac:dyDescent="0.25"/>
    <row r="314" s="514" customFormat="1" x14ac:dyDescent="0.25"/>
    <row r="315" s="514" customFormat="1" x14ac:dyDescent="0.25"/>
    <row r="316" s="514" customFormat="1" x14ac:dyDescent="0.25"/>
    <row r="317" s="514" customFormat="1" x14ac:dyDescent="0.25"/>
    <row r="318" s="514" customFormat="1" x14ac:dyDescent="0.25"/>
    <row r="319" s="514" customFormat="1" x14ac:dyDescent="0.25"/>
    <row r="320" s="514" customFormat="1" x14ac:dyDescent="0.25"/>
    <row r="321" s="514" customFormat="1" x14ac:dyDescent="0.25"/>
    <row r="322" s="514" customFormat="1" x14ac:dyDescent="0.25"/>
    <row r="323" s="514" customFormat="1" x14ac:dyDescent="0.25"/>
    <row r="324" s="514" customFormat="1" x14ac:dyDescent="0.25"/>
    <row r="325" s="514" customFormat="1" x14ac:dyDescent="0.25"/>
    <row r="326" s="514" customFormat="1" x14ac:dyDescent="0.25"/>
    <row r="327" s="514" customFormat="1" x14ac:dyDescent="0.25"/>
    <row r="328" s="514" customFormat="1" x14ac:dyDescent="0.25"/>
    <row r="329" s="514" customFormat="1" x14ac:dyDescent="0.25"/>
    <row r="330" s="514" customFormat="1" x14ac:dyDescent="0.25"/>
    <row r="331" s="514" customFormat="1" x14ac:dyDescent="0.25"/>
    <row r="332" s="514" customFormat="1" x14ac:dyDescent="0.25"/>
    <row r="333" s="514" customFormat="1" x14ac:dyDescent="0.25"/>
    <row r="334" s="514" customFormat="1" x14ac:dyDescent="0.25"/>
    <row r="335" s="514" customFormat="1" x14ac:dyDescent="0.25"/>
    <row r="336" s="514" customFormat="1" x14ac:dyDescent="0.25"/>
    <row r="337" s="514" customFormat="1" x14ac:dyDescent="0.25"/>
    <row r="338" s="514" customFormat="1" x14ac:dyDescent="0.25"/>
    <row r="339" s="514" customFormat="1" x14ac:dyDescent="0.25"/>
    <row r="340" s="514" customFormat="1" x14ac:dyDescent="0.25"/>
    <row r="341" s="514" customFormat="1" x14ac:dyDescent="0.25"/>
    <row r="342" s="514" customFormat="1" x14ac:dyDescent="0.25"/>
    <row r="343" s="514" customFormat="1" x14ac:dyDescent="0.25"/>
    <row r="344" s="514" customFormat="1" x14ac:dyDescent="0.25"/>
    <row r="345" s="514" customFormat="1" x14ac:dyDescent="0.25"/>
    <row r="346" s="514" customFormat="1" x14ac:dyDescent="0.25"/>
    <row r="347" s="514" customFormat="1" x14ac:dyDescent="0.25"/>
    <row r="348" s="514" customFormat="1" x14ac:dyDescent="0.25"/>
    <row r="349" s="514" customFormat="1" x14ac:dyDescent="0.25"/>
    <row r="350" s="514" customFormat="1" x14ac:dyDescent="0.25"/>
    <row r="351" s="514" customFormat="1" x14ac:dyDescent="0.25"/>
    <row r="352" s="514" customFormat="1" x14ac:dyDescent="0.25"/>
    <row r="353" s="514" customFormat="1" x14ac:dyDescent="0.25"/>
    <row r="354" s="514" customFormat="1" x14ac:dyDescent="0.25"/>
    <row r="355" s="514" customFormat="1" x14ac:dyDescent="0.25"/>
    <row r="356" s="514" customFormat="1" x14ac:dyDescent="0.25"/>
    <row r="357" s="514" customFormat="1" x14ac:dyDescent="0.25"/>
    <row r="358" s="514" customFormat="1" x14ac:dyDescent="0.25"/>
    <row r="359" s="514" customFormat="1" x14ac:dyDescent="0.25"/>
    <row r="360" s="514" customFormat="1" x14ac:dyDescent="0.25"/>
    <row r="361" s="514" customFormat="1" x14ac:dyDescent="0.25"/>
    <row r="362" s="514" customFormat="1" x14ac:dyDescent="0.25"/>
    <row r="363" s="514" customFormat="1" x14ac:dyDescent="0.25"/>
    <row r="364" s="514" customFormat="1" x14ac:dyDescent="0.25"/>
    <row r="365" s="514" customFormat="1" x14ac:dyDescent="0.25"/>
    <row r="366" s="514" customFormat="1" x14ac:dyDescent="0.25"/>
    <row r="367" s="514" customFormat="1" x14ac:dyDescent="0.25"/>
    <row r="368" s="514" customFormat="1" x14ac:dyDescent="0.25"/>
    <row r="369" s="514" customFormat="1" x14ac:dyDescent="0.25"/>
    <row r="370" s="514" customFormat="1" x14ac:dyDescent="0.25"/>
    <row r="371" s="514" customFormat="1" x14ac:dyDescent="0.25"/>
    <row r="372" s="514" customFormat="1" x14ac:dyDescent="0.25"/>
    <row r="373" s="514" customFormat="1" x14ac:dyDescent="0.25"/>
    <row r="374" s="514" customFormat="1" x14ac:dyDescent="0.25"/>
    <row r="375" s="514" customFormat="1" x14ac:dyDescent="0.25"/>
    <row r="376" s="514" customFormat="1" x14ac:dyDescent="0.25"/>
    <row r="377" s="514" customFormat="1" x14ac:dyDescent="0.25"/>
    <row r="378" s="514" customFormat="1" x14ac:dyDescent="0.25"/>
    <row r="379" s="514" customFormat="1" x14ac:dyDescent="0.25"/>
    <row r="380" s="514" customFormat="1" x14ac:dyDescent="0.25"/>
    <row r="381" s="514" customFormat="1" x14ac:dyDescent="0.25"/>
    <row r="382" s="514" customFormat="1" x14ac:dyDescent="0.25"/>
    <row r="383" s="514" customFormat="1" x14ac:dyDescent="0.25"/>
    <row r="384" s="514" customFormat="1" x14ac:dyDescent="0.25"/>
    <row r="385" s="514" customFormat="1" x14ac:dyDescent="0.25"/>
    <row r="386" s="514" customFormat="1" x14ac:dyDescent="0.25"/>
    <row r="387" s="514" customFormat="1" x14ac:dyDescent="0.25"/>
    <row r="388" s="514" customFormat="1" x14ac:dyDescent="0.25"/>
    <row r="389" s="514" customFormat="1" x14ac:dyDescent="0.25"/>
    <row r="390" s="514" customFormat="1" x14ac:dyDescent="0.25"/>
    <row r="391" s="514" customFormat="1" x14ac:dyDescent="0.25"/>
    <row r="392" s="514" customFormat="1" x14ac:dyDescent="0.25"/>
    <row r="393" s="514" customFormat="1" x14ac:dyDescent="0.25"/>
    <row r="394" s="514" customFormat="1" x14ac:dyDescent="0.25"/>
    <row r="395" s="514" customFormat="1" x14ac:dyDescent="0.25"/>
    <row r="396" s="514" customFormat="1" x14ac:dyDescent="0.25"/>
    <row r="397" s="514" customFormat="1" x14ac:dyDescent="0.25"/>
    <row r="398" s="514" customFormat="1" x14ac:dyDescent="0.25"/>
    <row r="399" s="514" customFormat="1" x14ac:dyDescent="0.25"/>
    <row r="400" s="514" customFormat="1" x14ac:dyDescent="0.25"/>
    <row r="401" s="514" customFormat="1" x14ac:dyDescent="0.25"/>
    <row r="402" s="514" customFormat="1" x14ac:dyDescent="0.25"/>
    <row r="403" s="514" customFormat="1" x14ac:dyDescent="0.25"/>
    <row r="404" s="514" customFormat="1" x14ac:dyDescent="0.25"/>
    <row r="405" s="514" customFormat="1" x14ac:dyDescent="0.25"/>
    <row r="406" s="514" customFormat="1" x14ac:dyDescent="0.25"/>
    <row r="407" s="514" customFormat="1" x14ac:dyDescent="0.25"/>
    <row r="408" s="514" customFormat="1" x14ac:dyDescent="0.25"/>
    <row r="409" s="514" customFormat="1" x14ac:dyDescent="0.25"/>
    <row r="410" s="514" customFormat="1" x14ac:dyDescent="0.25"/>
    <row r="411" s="514" customFormat="1" x14ac:dyDescent="0.25"/>
    <row r="412" s="514" customFormat="1" x14ac:dyDescent="0.25"/>
    <row r="413" s="514" customFormat="1" x14ac:dyDescent="0.25"/>
    <row r="414" s="514" customFormat="1" x14ac:dyDescent="0.25"/>
    <row r="415" s="514" customFormat="1" x14ac:dyDescent="0.25"/>
    <row r="416" s="514" customFormat="1" x14ac:dyDescent="0.25"/>
    <row r="417" s="514" customFormat="1" x14ac:dyDescent="0.25"/>
    <row r="418" s="514" customFormat="1" x14ac:dyDescent="0.25"/>
    <row r="419" s="514" customFormat="1" x14ac:dyDescent="0.25"/>
    <row r="420" s="514" customFormat="1" x14ac:dyDescent="0.25"/>
    <row r="421" s="514" customFormat="1" x14ac:dyDescent="0.25"/>
    <row r="422" s="514" customFormat="1" x14ac:dyDescent="0.25"/>
    <row r="423" s="514" customFormat="1" x14ac:dyDescent="0.25"/>
    <row r="424" s="514" customFormat="1" x14ac:dyDescent="0.25"/>
    <row r="425" s="514" customFormat="1" x14ac:dyDescent="0.25"/>
    <row r="426" s="514" customFormat="1" x14ac:dyDescent="0.25"/>
    <row r="427" s="514" customFormat="1" x14ac:dyDescent="0.25"/>
    <row r="428" s="514" customFormat="1" x14ac:dyDescent="0.25"/>
    <row r="429" s="514" customFormat="1" x14ac:dyDescent="0.25"/>
    <row r="430" s="514" customFormat="1" x14ac:dyDescent="0.25"/>
    <row r="431" s="514" customFormat="1" x14ac:dyDescent="0.25"/>
    <row r="432" s="514" customFormat="1" x14ac:dyDescent="0.25"/>
    <row r="433" s="514" customFormat="1" x14ac:dyDescent="0.25"/>
    <row r="434" s="514" customFormat="1" x14ac:dyDescent="0.25"/>
    <row r="435" s="514" customFormat="1" x14ac:dyDescent="0.25"/>
    <row r="436" s="514" customFormat="1" x14ac:dyDescent="0.25"/>
    <row r="437" s="514" customFormat="1" x14ac:dyDescent="0.25"/>
    <row r="438" s="514" customFormat="1" x14ac:dyDescent="0.25"/>
    <row r="439" s="514" customFormat="1" x14ac:dyDescent="0.25"/>
    <row r="440" s="514" customFormat="1" x14ac:dyDescent="0.25"/>
    <row r="441" s="514" customFormat="1" x14ac:dyDescent="0.25"/>
    <row r="442" s="514" customFormat="1" x14ac:dyDescent="0.25"/>
    <row r="443" s="514" customFormat="1" x14ac:dyDescent="0.25"/>
    <row r="444" s="514" customFormat="1" x14ac:dyDescent="0.25"/>
    <row r="445" s="514" customFormat="1" x14ac:dyDescent="0.25"/>
    <row r="446" s="514" customFormat="1" x14ac:dyDescent="0.25"/>
    <row r="447" s="514" customFormat="1" x14ac:dyDescent="0.25"/>
    <row r="448" s="514" customFormat="1" x14ac:dyDescent="0.25"/>
    <row r="449" s="514" customFormat="1" x14ac:dyDescent="0.25"/>
    <row r="450" s="514" customFormat="1" x14ac:dyDescent="0.25"/>
    <row r="451" s="514" customFormat="1" x14ac:dyDescent="0.25"/>
    <row r="452" s="514" customFormat="1" x14ac:dyDescent="0.25"/>
    <row r="453" s="514" customFormat="1" x14ac:dyDescent="0.25"/>
    <row r="454" s="514" customFormat="1" x14ac:dyDescent="0.25"/>
    <row r="455" s="514" customFormat="1" x14ac:dyDescent="0.25"/>
    <row r="456" s="514" customFormat="1" x14ac:dyDescent="0.25"/>
    <row r="457" s="514" customFormat="1" x14ac:dyDescent="0.25"/>
    <row r="458" s="514" customFormat="1" x14ac:dyDescent="0.25"/>
    <row r="459" s="514" customFormat="1" x14ac:dyDescent="0.25"/>
    <row r="460" s="514" customFormat="1" x14ac:dyDescent="0.25"/>
    <row r="461" s="514" customFormat="1" x14ac:dyDescent="0.25"/>
    <row r="462" s="514" customFormat="1" x14ac:dyDescent="0.25"/>
    <row r="463" s="514" customFormat="1" x14ac:dyDescent="0.25"/>
    <row r="464" s="514" customFormat="1" x14ac:dyDescent="0.25"/>
    <row r="465" s="514" customFormat="1" x14ac:dyDescent="0.25"/>
    <row r="466" s="514" customFormat="1" x14ac:dyDescent="0.25"/>
    <row r="467" s="514" customFormat="1" x14ac:dyDescent="0.25"/>
    <row r="468" s="514" customFormat="1" x14ac:dyDescent="0.25"/>
    <row r="469" s="514" customFormat="1" x14ac:dyDescent="0.25"/>
    <row r="470" s="514" customFormat="1" x14ac:dyDescent="0.25"/>
    <row r="471" s="514" customFormat="1" x14ac:dyDescent="0.25"/>
    <row r="472" s="514" customFormat="1" x14ac:dyDescent="0.25"/>
    <row r="473" s="514" customFormat="1" x14ac:dyDescent="0.25"/>
    <row r="474" s="514" customFormat="1" x14ac:dyDescent="0.25"/>
    <row r="475" s="514" customFormat="1" x14ac:dyDescent="0.25"/>
    <row r="476" s="514" customFormat="1" x14ac:dyDescent="0.25"/>
    <row r="477" s="514" customFormat="1" x14ac:dyDescent="0.25"/>
    <row r="478" s="514" customFormat="1" x14ac:dyDescent="0.25"/>
    <row r="479" s="514" customFormat="1" x14ac:dyDescent="0.25"/>
    <row r="480" s="514" customFormat="1" x14ac:dyDescent="0.25"/>
    <row r="481" s="514" customFormat="1" x14ac:dyDescent="0.25"/>
    <row r="482" s="514" customFormat="1" x14ac:dyDescent="0.25"/>
    <row r="483" s="514" customFormat="1" x14ac:dyDescent="0.25"/>
    <row r="484" s="514" customFormat="1" x14ac:dyDescent="0.25"/>
    <row r="485" s="514" customFormat="1" x14ac:dyDescent="0.25"/>
    <row r="486" s="514" customFormat="1" x14ac:dyDescent="0.25"/>
    <row r="487" s="514" customFormat="1" x14ac:dyDescent="0.25"/>
    <row r="488" s="514" customFormat="1" x14ac:dyDescent="0.25"/>
    <row r="489" s="514" customFormat="1" x14ac:dyDescent="0.25"/>
    <row r="490" s="514" customFormat="1" x14ac:dyDescent="0.25"/>
    <row r="491" s="514" customFormat="1" x14ac:dyDescent="0.25"/>
    <row r="492" s="514" customFormat="1" x14ac:dyDescent="0.25"/>
    <row r="493" s="514" customFormat="1" x14ac:dyDescent="0.25"/>
    <row r="494" s="514" customFormat="1" x14ac:dyDescent="0.25"/>
    <row r="495" s="514" customFormat="1" x14ac:dyDescent="0.25"/>
    <row r="496" s="514" customFormat="1" x14ac:dyDescent="0.25"/>
    <row r="497" s="514" customFormat="1" x14ac:dyDescent="0.25"/>
    <row r="498" s="514" customFormat="1" x14ac:dyDescent="0.25"/>
    <row r="499" s="514" customFormat="1" x14ac:dyDescent="0.25"/>
    <row r="500" s="514" customFormat="1" x14ac:dyDescent="0.25"/>
    <row r="501" s="514" customFormat="1" x14ac:dyDescent="0.25"/>
    <row r="502" s="514" customFormat="1" x14ac:dyDescent="0.25"/>
    <row r="503" s="514" customFormat="1" x14ac:dyDescent="0.25"/>
    <row r="504" s="514" customFormat="1" x14ac:dyDescent="0.25"/>
    <row r="505" s="514" customFormat="1" x14ac:dyDescent="0.25"/>
    <row r="506" s="514" customFormat="1" x14ac:dyDescent="0.25"/>
    <row r="507" s="514" customFormat="1" x14ac:dyDescent="0.25"/>
    <row r="508" s="514" customFormat="1" x14ac:dyDescent="0.25"/>
    <row r="509" s="514" customFormat="1" x14ac:dyDescent="0.25"/>
    <row r="510" s="514" customFormat="1" x14ac:dyDescent="0.25"/>
    <row r="511" s="514" customFormat="1" x14ac:dyDescent="0.25"/>
    <row r="512" s="514" customFormat="1" x14ac:dyDescent="0.25"/>
    <row r="513" s="514" customFormat="1" x14ac:dyDescent="0.25"/>
    <row r="514" s="514" customFormat="1" x14ac:dyDescent="0.25"/>
    <row r="515" s="514" customFormat="1" x14ac:dyDescent="0.25"/>
    <row r="516" s="514" customFormat="1" x14ac:dyDescent="0.25"/>
    <row r="517" s="514" customFormat="1" x14ac:dyDescent="0.25"/>
    <row r="518" s="514" customFormat="1" x14ac:dyDescent="0.25"/>
    <row r="519" s="514" customFormat="1" x14ac:dyDescent="0.25"/>
    <row r="520" s="514" customFormat="1" x14ac:dyDescent="0.25"/>
    <row r="521" s="514" customFormat="1" x14ac:dyDescent="0.25"/>
    <row r="522" s="514" customFormat="1" x14ac:dyDescent="0.25"/>
    <row r="523" s="514" customFormat="1" x14ac:dyDescent="0.25"/>
    <row r="524" s="514" customFormat="1" x14ac:dyDescent="0.25"/>
    <row r="525" s="514" customFormat="1" x14ac:dyDescent="0.25"/>
    <row r="526" s="514" customFormat="1" x14ac:dyDescent="0.25"/>
    <row r="527" s="514" customFormat="1" x14ac:dyDescent="0.25"/>
    <row r="528" s="514" customFormat="1" x14ac:dyDescent="0.25"/>
    <row r="529" s="514" customFormat="1" x14ac:dyDescent="0.25"/>
    <row r="530" s="514" customFormat="1" x14ac:dyDescent="0.25"/>
    <row r="531" s="514" customFormat="1" x14ac:dyDescent="0.25"/>
    <row r="532" s="514" customFormat="1" x14ac:dyDescent="0.25"/>
    <row r="533" s="514" customFormat="1" x14ac:dyDescent="0.25"/>
    <row r="534" s="514" customFormat="1" x14ac:dyDescent="0.25"/>
    <row r="535" s="514" customFormat="1" x14ac:dyDescent="0.25"/>
    <row r="536" s="514" customFormat="1" x14ac:dyDescent="0.25"/>
    <row r="537" s="514" customFormat="1" x14ac:dyDescent="0.25"/>
    <row r="538" s="514" customFormat="1" x14ac:dyDescent="0.25"/>
    <row r="539" s="514" customFormat="1" x14ac:dyDescent="0.25"/>
    <row r="540" s="514" customFormat="1" x14ac:dyDescent="0.25"/>
    <row r="541" s="514" customFormat="1" x14ac:dyDescent="0.25"/>
    <row r="542" s="514" customFormat="1" x14ac:dyDescent="0.25"/>
    <row r="543" s="514" customFormat="1" x14ac:dyDescent="0.25"/>
    <row r="544" s="514" customFormat="1" x14ac:dyDescent="0.25"/>
    <row r="545" s="514" customFormat="1" x14ac:dyDescent="0.25"/>
    <row r="546" s="514" customFormat="1" x14ac:dyDescent="0.25"/>
    <row r="547" s="514" customFormat="1" x14ac:dyDescent="0.25"/>
    <row r="548" s="514" customFormat="1" x14ac:dyDescent="0.25"/>
    <row r="549" s="514" customFormat="1" x14ac:dyDescent="0.25"/>
    <row r="550" s="514" customFormat="1" x14ac:dyDescent="0.25"/>
    <row r="551" s="514" customFormat="1" x14ac:dyDescent="0.25"/>
    <row r="552" s="514" customFormat="1" x14ac:dyDescent="0.25"/>
    <row r="553" s="514" customFormat="1" x14ac:dyDescent="0.25"/>
    <row r="554" s="514" customFormat="1" x14ac:dyDescent="0.25"/>
    <row r="555" s="514" customFormat="1" x14ac:dyDescent="0.25"/>
    <row r="556" s="514" customFormat="1" x14ac:dyDescent="0.25"/>
    <row r="557" s="514" customFormat="1" x14ac:dyDescent="0.25"/>
    <row r="558" s="514" customFormat="1" x14ac:dyDescent="0.25"/>
    <row r="559" s="514" customFormat="1" x14ac:dyDescent="0.25"/>
    <row r="560" s="514" customFormat="1" x14ac:dyDescent="0.25"/>
    <row r="561" s="514" customFormat="1" x14ac:dyDescent="0.25"/>
    <row r="562" s="514" customFormat="1" x14ac:dyDescent="0.25"/>
    <row r="563" s="514" customFormat="1" x14ac:dyDescent="0.25"/>
    <row r="564" s="514" customFormat="1" x14ac:dyDescent="0.25"/>
    <row r="565" s="514" customFormat="1" x14ac:dyDescent="0.25"/>
    <row r="566" s="514" customFormat="1" x14ac:dyDescent="0.25"/>
    <row r="567" s="514" customFormat="1" x14ac:dyDescent="0.25"/>
    <row r="568" s="514" customFormat="1" x14ac:dyDescent="0.25"/>
    <row r="569" s="514" customFormat="1" x14ac:dyDescent="0.25"/>
    <row r="570" s="514" customFormat="1" x14ac:dyDescent="0.25"/>
    <row r="571" s="514" customFormat="1" x14ac:dyDescent="0.25"/>
    <row r="572" s="514" customFormat="1" x14ac:dyDescent="0.25"/>
    <row r="573" s="514" customFormat="1" x14ac:dyDescent="0.25"/>
    <row r="574" s="514" customFormat="1" x14ac:dyDescent="0.25"/>
    <row r="575" s="514" customFormat="1" x14ac:dyDescent="0.25"/>
    <row r="576" s="514" customFormat="1" x14ac:dyDescent="0.25"/>
    <row r="577" s="514" customFormat="1" x14ac:dyDescent="0.25"/>
    <row r="578" s="514" customFormat="1" x14ac:dyDescent="0.25"/>
    <row r="579" s="514" customFormat="1" x14ac:dyDescent="0.25"/>
    <row r="580" s="514" customFormat="1" x14ac:dyDescent="0.25"/>
    <row r="581" s="514" customFormat="1" x14ac:dyDescent="0.25"/>
    <row r="582" s="514" customFormat="1" x14ac:dyDescent="0.25"/>
    <row r="583" s="514" customFormat="1" x14ac:dyDescent="0.25"/>
    <row r="584" s="514" customFormat="1" x14ac:dyDescent="0.25"/>
    <row r="585" s="514" customFormat="1" x14ac:dyDescent="0.25"/>
    <row r="586" s="514" customFormat="1" x14ac:dyDescent="0.25"/>
    <row r="587" s="514" customFormat="1" x14ac:dyDescent="0.25"/>
    <row r="588" s="514" customFormat="1" x14ac:dyDescent="0.25"/>
    <row r="589" s="514" customFormat="1" x14ac:dyDescent="0.25"/>
    <row r="590" s="514" customFormat="1" x14ac:dyDescent="0.25"/>
    <row r="591" s="514" customFormat="1" x14ac:dyDescent="0.25"/>
    <row r="592" s="514" customFormat="1" x14ac:dyDescent="0.25"/>
    <row r="593" s="514" customFormat="1" x14ac:dyDescent="0.25"/>
    <row r="594" s="514" customFormat="1" x14ac:dyDescent="0.25"/>
    <row r="595" s="514" customFormat="1" x14ac:dyDescent="0.25"/>
    <row r="596" s="514" customFormat="1" x14ac:dyDescent="0.25"/>
    <row r="597" s="514" customFormat="1" x14ac:dyDescent="0.25"/>
    <row r="598" s="514" customFormat="1" x14ac:dyDescent="0.25"/>
    <row r="599" s="514" customFormat="1" x14ac:dyDescent="0.25"/>
    <row r="600" s="514" customFormat="1" x14ac:dyDescent="0.25"/>
    <row r="601" s="514" customFormat="1" x14ac:dyDescent="0.25"/>
    <row r="602" s="514" customFormat="1" x14ac:dyDescent="0.25"/>
    <row r="603" s="514" customFormat="1" x14ac:dyDescent="0.25"/>
    <row r="604" s="514" customFormat="1" x14ac:dyDescent="0.25"/>
    <row r="605" s="514" customFormat="1" x14ac:dyDescent="0.25"/>
    <row r="606" s="514" customFormat="1" x14ac:dyDescent="0.25"/>
    <row r="607" s="514" customFormat="1" x14ac:dyDescent="0.25"/>
    <row r="608" s="514" customFormat="1" x14ac:dyDescent="0.25"/>
    <row r="609" s="514" customFormat="1" x14ac:dyDescent="0.25"/>
    <row r="610" s="514" customFormat="1" x14ac:dyDescent="0.25"/>
    <row r="611" s="514" customFormat="1" x14ac:dyDescent="0.25"/>
    <row r="612" s="514" customFormat="1" x14ac:dyDescent="0.25"/>
    <row r="613" s="514" customFormat="1" x14ac:dyDescent="0.25"/>
    <row r="614" s="514" customFormat="1" x14ac:dyDescent="0.25"/>
    <row r="615" s="514" customFormat="1" x14ac:dyDescent="0.25"/>
    <row r="616" s="514" customFormat="1" x14ac:dyDescent="0.25"/>
    <row r="617" s="514" customFormat="1" x14ac:dyDescent="0.25"/>
    <row r="618" s="514" customFormat="1" x14ac:dyDescent="0.25"/>
    <row r="619" s="514" customFormat="1" x14ac:dyDescent="0.25"/>
    <row r="620" s="514" customFormat="1" x14ac:dyDescent="0.25"/>
    <row r="621" s="514" customFormat="1" x14ac:dyDescent="0.25"/>
    <row r="622" s="514" customFormat="1" x14ac:dyDescent="0.25"/>
    <row r="623" s="514" customFormat="1" x14ac:dyDescent="0.25"/>
    <row r="624" s="514" customFormat="1" x14ac:dyDescent="0.25"/>
    <row r="625" s="514" customFormat="1" x14ac:dyDescent="0.25"/>
    <row r="626" s="514" customFormat="1" x14ac:dyDescent="0.25"/>
    <row r="627" s="514" customFormat="1" x14ac:dyDescent="0.25"/>
    <row r="628" s="514" customFormat="1" x14ac:dyDescent="0.25"/>
    <row r="629" s="514" customFormat="1" x14ac:dyDescent="0.25"/>
    <row r="630" s="514" customFormat="1" x14ac:dyDescent="0.25"/>
    <row r="631" s="514" customFormat="1" x14ac:dyDescent="0.25"/>
    <row r="632" s="514" customFormat="1" x14ac:dyDescent="0.25"/>
    <row r="633" s="514" customFormat="1" x14ac:dyDescent="0.25"/>
    <row r="634" s="514" customFormat="1" x14ac:dyDescent="0.25"/>
    <row r="635" s="514" customFormat="1" x14ac:dyDescent="0.25"/>
    <row r="636" s="514" customFormat="1" x14ac:dyDescent="0.25"/>
    <row r="637" s="514" customFormat="1" x14ac:dyDescent="0.25"/>
    <row r="638" s="514" customFormat="1" x14ac:dyDescent="0.25"/>
    <row r="639" s="514" customFormat="1" x14ac:dyDescent="0.25"/>
    <row r="640" s="514" customFormat="1" x14ac:dyDescent="0.25"/>
    <row r="641" s="514" customFormat="1" x14ac:dyDescent="0.25"/>
    <row r="642" s="514" customFormat="1" x14ac:dyDescent="0.25"/>
    <row r="643" s="514" customFormat="1" x14ac:dyDescent="0.25"/>
    <row r="644" s="514" customFormat="1" x14ac:dyDescent="0.25"/>
    <row r="645" s="514" customFormat="1" x14ac:dyDescent="0.25"/>
    <row r="646" s="514" customFormat="1" x14ac:dyDescent="0.25"/>
    <row r="647" s="514" customFormat="1" x14ac:dyDescent="0.25"/>
    <row r="648" s="514" customFormat="1" x14ac:dyDescent="0.25"/>
    <row r="649" s="514" customFormat="1" x14ac:dyDescent="0.25"/>
    <row r="650" s="514" customFormat="1" x14ac:dyDescent="0.25"/>
    <row r="651" s="514" customFormat="1" x14ac:dyDescent="0.25"/>
    <row r="652" s="514" customFormat="1" x14ac:dyDescent="0.25"/>
    <row r="653" s="514" customFormat="1" x14ac:dyDescent="0.25"/>
    <row r="654" s="514" customFormat="1" x14ac:dyDescent="0.25"/>
    <row r="655" s="514" customFormat="1" x14ac:dyDescent="0.25"/>
    <row r="656" s="514" customFormat="1" x14ac:dyDescent="0.25"/>
    <row r="657" s="514" customFormat="1" x14ac:dyDescent="0.25"/>
    <row r="658" s="514" customFormat="1" x14ac:dyDescent="0.25"/>
    <row r="659" s="514" customFormat="1" x14ac:dyDescent="0.25"/>
    <row r="660" s="514" customFormat="1" x14ac:dyDescent="0.25"/>
    <row r="661" s="514" customFormat="1" x14ac:dyDescent="0.25"/>
    <row r="662" s="514" customFormat="1" x14ac:dyDescent="0.25"/>
    <row r="663" s="514" customFormat="1" x14ac:dyDescent="0.25"/>
    <row r="664" s="514" customFormat="1" x14ac:dyDescent="0.25"/>
    <row r="665" s="514" customFormat="1" x14ac:dyDescent="0.25"/>
    <row r="666" s="514" customFormat="1" x14ac:dyDescent="0.25"/>
    <row r="667" s="514" customFormat="1" x14ac:dyDescent="0.25"/>
    <row r="668" s="514" customFormat="1" x14ac:dyDescent="0.25"/>
    <row r="669" s="514" customFormat="1" x14ac:dyDescent="0.25"/>
    <row r="670" s="514" customFormat="1" x14ac:dyDescent="0.25"/>
    <row r="671" s="514" customFormat="1" x14ac:dyDescent="0.25"/>
    <row r="672" s="514" customFormat="1" x14ac:dyDescent="0.25"/>
    <row r="673" s="514" customFormat="1" x14ac:dyDescent="0.25"/>
    <row r="674" s="514" customFormat="1" x14ac:dyDescent="0.25"/>
    <row r="675" s="514" customFormat="1" x14ac:dyDescent="0.25"/>
    <row r="676" s="514" customFormat="1" x14ac:dyDescent="0.25"/>
    <row r="677" s="514" customFormat="1" x14ac:dyDescent="0.25"/>
    <row r="678" s="514" customFormat="1" x14ac:dyDescent="0.25"/>
    <row r="679" s="514" customFormat="1" x14ac:dyDescent="0.25"/>
    <row r="680" s="514" customFormat="1" x14ac:dyDescent="0.25"/>
    <row r="681" s="514" customFormat="1" x14ac:dyDescent="0.25"/>
    <row r="682" s="514" customFormat="1" x14ac:dyDescent="0.25"/>
    <row r="683" s="514" customFormat="1" x14ac:dyDescent="0.25"/>
    <row r="684" s="514" customFormat="1" x14ac:dyDescent="0.25"/>
    <row r="685" s="514" customFormat="1" x14ac:dyDescent="0.25"/>
    <row r="686" s="514" customFormat="1" x14ac:dyDescent="0.25"/>
    <row r="687" s="514" customFormat="1" x14ac:dyDescent="0.25"/>
    <row r="688" s="514" customFormat="1" x14ac:dyDescent="0.25"/>
    <row r="689" s="514" customFormat="1" x14ac:dyDescent="0.25"/>
    <row r="690" s="514" customFormat="1" x14ac:dyDescent="0.25"/>
    <row r="691" s="514" customFormat="1" x14ac:dyDescent="0.25"/>
    <row r="692" s="514" customFormat="1" x14ac:dyDescent="0.25"/>
    <row r="693" s="514" customFormat="1" x14ac:dyDescent="0.25"/>
    <row r="694" s="514" customFormat="1" x14ac:dyDescent="0.25"/>
    <row r="695" s="514" customFormat="1" x14ac:dyDescent="0.25"/>
    <row r="696" s="514" customFormat="1" x14ac:dyDescent="0.25"/>
    <row r="697" s="514" customFormat="1" x14ac:dyDescent="0.25"/>
    <row r="698" s="514" customFormat="1" x14ac:dyDescent="0.25"/>
    <row r="699" s="514" customFormat="1" x14ac:dyDescent="0.25"/>
    <row r="700" s="514" customFormat="1" x14ac:dyDescent="0.25"/>
    <row r="701" s="514" customFormat="1" x14ac:dyDescent="0.25"/>
    <row r="702" s="514" customFormat="1" x14ac:dyDescent="0.25"/>
    <row r="703" s="514" customFormat="1" x14ac:dyDescent="0.25"/>
    <row r="704" s="514" customFormat="1" x14ac:dyDescent="0.25"/>
    <row r="705" s="514" customFormat="1" x14ac:dyDescent="0.25"/>
    <row r="706" s="514" customFormat="1" x14ac:dyDescent="0.25"/>
    <row r="707" s="514" customFormat="1" x14ac:dyDescent="0.25"/>
    <row r="708" s="514" customFormat="1" x14ac:dyDescent="0.25"/>
    <row r="709" s="514" customFormat="1" x14ac:dyDescent="0.25"/>
    <row r="710" s="514" customFormat="1" x14ac:dyDescent="0.25"/>
    <row r="711" s="514" customFormat="1" x14ac:dyDescent="0.25"/>
    <row r="712" s="514" customFormat="1" x14ac:dyDescent="0.25"/>
    <row r="713" s="514" customFormat="1" x14ac:dyDescent="0.25"/>
    <row r="714" s="514" customFormat="1" x14ac:dyDescent="0.25"/>
    <row r="715" s="514" customFormat="1" x14ac:dyDescent="0.25"/>
    <row r="716" s="514" customFormat="1" x14ac:dyDescent="0.25"/>
    <row r="717" s="514" customFormat="1" x14ac:dyDescent="0.25"/>
    <row r="718" s="514" customFormat="1" x14ac:dyDescent="0.25"/>
    <row r="719" s="514" customFormat="1" x14ac:dyDescent="0.25"/>
    <row r="720" s="514" customFormat="1" x14ac:dyDescent="0.25"/>
    <row r="721" s="514" customFormat="1" x14ac:dyDescent="0.25"/>
    <row r="722" s="514" customFormat="1" x14ac:dyDescent="0.25"/>
    <row r="723" s="514" customFormat="1" x14ac:dyDescent="0.25"/>
    <row r="724" s="514" customFormat="1" x14ac:dyDescent="0.25"/>
    <row r="725" s="514" customFormat="1" x14ac:dyDescent="0.25"/>
    <row r="726" s="514" customFormat="1" x14ac:dyDescent="0.25"/>
    <row r="727" s="514" customFormat="1" x14ac:dyDescent="0.25"/>
    <row r="728" s="514" customFormat="1" x14ac:dyDescent="0.25"/>
    <row r="729" s="514" customFormat="1" x14ac:dyDescent="0.25"/>
    <row r="730" s="514" customFormat="1" x14ac:dyDescent="0.25"/>
    <row r="731" s="514" customFormat="1" x14ac:dyDescent="0.25"/>
    <row r="732" s="514" customFormat="1" x14ac:dyDescent="0.25"/>
    <row r="733" s="514" customFormat="1" x14ac:dyDescent="0.25"/>
    <row r="734" s="514" customFormat="1" x14ac:dyDescent="0.25"/>
    <row r="735" s="514" customFormat="1" x14ac:dyDescent="0.25"/>
    <row r="736" s="514" customFormat="1" x14ac:dyDescent="0.25"/>
    <row r="737" s="514" customFormat="1" x14ac:dyDescent="0.25"/>
    <row r="738" s="514" customFormat="1" x14ac:dyDescent="0.25"/>
    <row r="739" s="514" customFormat="1" x14ac:dyDescent="0.25"/>
    <row r="740" s="514" customFormat="1" x14ac:dyDescent="0.25"/>
    <row r="741" s="514" customFormat="1" x14ac:dyDescent="0.25"/>
    <row r="742" s="514" customFormat="1" x14ac:dyDescent="0.25"/>
    <row r="743" s="514" customFormat="1" x14ac:dyDescent="0.25"/>
    <row r="744" s="514" customFormat="1" x14ac:dyDescent="0.25"/>
    <row r="745" s="514" customFormat="1" x14ac:dyDescent="0.25"/>
    <row r="746" s="514" customFormat="1" x14ac:dyDescent="0.25"/>
    <row r="747" s="514" customFormat="1" x14ac:dyDescent="0.25"/>
    <row r="748" s="514" customFormat="1" x14ac:dyDescent="0.25"/>
    <row r="749" s="514" customFormat="1" x14ac:dyDescent="0.25"/>
    <row r="750" s="514" customFormat="1" x14ac:dyDescent="0.25"/>
    <row r="751" s="514" customFormat="1" x14ac:dyDescent="0.25"/>
    <row r="752" s="514" customFormat="1" x14ac:dyDescent="0.25"/>
    <row r="753" s="514" customFormat="1" x14ac:dyDescent="0.25"/>
    <row r="754" s="514" customFormat="1" x14ac:dyDescent="0.25"/>
    <row r="755" s="514" customFormat="1" x14ac:dyDescent="0.25"/>
    <row r="756" s="514" customFormat="1" x14ac:dyDescent="0.25"/>
    <row r="757" s="514" customFormat="1" x14ac:dyDescent="0.25"/>
    <row r="758" s="514" customFormat="1" x14ac:dyDescent="0.25"/>
    <row r="759" s="514" customFormat="1" x14ac:dyDescent="0.25"/>
    <row r="760" s="514" customFormat="1" x14ac:dyDescent="0.25"/>
    <row r="761" s="514" customFormat="1" x14ac:dyDescent="0.25"/>
    <row r="762" s="514" customFormat="1" x14ac:dyDescent="0.25"/>
    <row r="763" s="514" customFormat="1" x14ac:dyDescent="0.25"/>
    <row r="764" s="514" customFormat="1" x14ac:dyDescent="0.25"/>
    <row r="765" s="514" customFormat="1" x14ac:dyDescent="0.25"/>
    <row r="766" s="514" customFormat="1" x14ac:dyDescent="0.25"/>
    <row r="767" s="514" customFormat="1" x14ac:dyDescent="0.25"/>
    <row r="768" s="514" customFormat="1" x14ac:dyDescent="0.25"/>
    <row r="769" s="514" customFormat="1" x14ac:dyDescent="0.25"/>
    <row r="770" s="514" customFormat="1" x14ac:dyDescent="0.25"/>
    <row r="771" s="514" customFormat="1" x14ac:dyDescent="0.25"/>
    <row r="772" s="514" customFormat="1" x14ac:dyDescent="0.25"/>
    <row r="773" s="514" customFormat="1" x14ac:dyDescent="0.25"/>
    <row r="774" s="514" customFormat="1" x14ac:dyDescent="0.25"/>
    <row r="775" s="514" customFormat="1" x14ac:dyDescent="0.25"/>
    <row r="776" s="514" customFormat="1" x14ac:dyDescent="0.25"/>
    <row r="777" s="514" customFormat="1" x14ac:dyDescent="0.25"/>
    <row r="778" s="514" customFormat="1" x14ac:dyDescent="0.25"/>
    <row r="779" s="514" customFormat="1" x14ac:dyDescent="0.25"/>
    <row r="780" s="514" customFormat="1" x14ac:dyDescent="0.25"/>
    <row r="781" s="514" customFormat="1" x14ac:dyDescent="0.25"/>
    <row r="782" s="514" customFormat="1" x14ac:dyDescent="0.25"/>
    <row r="783" s="514" customFormat="1" x14ac:dyDescent="0.25"/>
    <row r="784" s="514" customFormat="1" x14ac:dyDescent="0.25"/>
    <row r="785" s="514" customFormat="1" x14ac:dyDescent="0.25"/>
    <row r="786" s="514" customFormat="1" x14ac:dyDescent="0.25"/>
    <row r="787" s="514" customFormat="1" x14ac:dyDescent="0.25"/>
    <row r="788" s="514" customFormat="1" x14ac:dyDescent="0.25"/>
    <row r="789" s="514" customFormat="1" x14ac:dyDescent="0.25"/>
    <row r="790" s="514" customFormat="1" x14ac:dyDescent="0.25"/>
    <row r="791" s="514" customFormat="1" x14ac:dyDescent="0.25"/>
    <row r="792" s="514" customFormat="1" x14ac:dyDescent="0.25"/>
    <row r="793" s="514" customFormat="1" x14ac:dyDescent="0.25"/>
    <row r="794" s="514" customFormat="1" x14ac:dyDescent="0.25"/>
    <row r="795" s="514" customFormat="1" x14ac:dyDescent="0.25"/>
    <row r="796" s="514" customFormat="1" x14ac:dyDescent="0.25"/>
    <row r="797" s="514" customFormat="1" x14ac:dyDescent="0.25"/>
    <row r="798" s="514" customFormat="1" x14ac:dyDescent="0.25"/>
    <row r="799" s="514" customFormat="1" x14ac:dyDescent="0.25"/>
    <row r="800" s="514" customFormat="1" x14ac:dyDescent="0.25"/>
    <row r="801" s="514" customFormat="1" x14ac:dyDescent="0.25"/>
    <row r="802" s="514" customFormat="1" x14ac:dyDescent="0.25"/>
    <row r="803" s="514" customFormat="1" x14ac:dyDescent="0.25"/>
    <row r="804" s="514" customFormat="1" x14ac:dyDescent="0.25"/>
    <row r="805" s="514" customFormat="1" x14ac:dyDescent="0.25"/>
    <row r="806" s="514" customFormat="1" x14ac:dyDescent="0.25"/>
    <row r="807" s="514" customFormat="1" x14ac:dyDescent="0.25"/>
    <row r="808" s="514" customFormat="1" x14ac:dyDescent="0.25"/>
    <row r="809" s="514" customFormat="1" x14ac:dyDescent="0.25"/>
    <row r="810" s="514" customFormat="1" x14ac:dyDescent="0.25"/>
    <row r="811" s="514" customFormat="1" x14ac:dyDescent="0.25"/>
    <row r="812" s="514" customFormat="1" x14ac:dyDescent="0.25"/>
    <row r="813" s="514" customFormat="1" x14ac:dyDescent="0.25"/>
    <row r="814" s="514" customFormat="1" x14ac:dyDescent="0.25"/>
    <row r="815" s="514" customFormat="1" x14ac:dyDescent="0.25"/>
    <row r="816" s="514" customFormat="1" x14ac:dyDescent="0.25"/>
    <row r="817" s="514" customFormat="1" x14ac:dyDescent="0.25"/>
    <row r="818" s="514" customFormat="1" x14ac:dyDescent="0.25"/>
    <row r="819" s="514" customFormat="1" x14ac:dyDescent="0.25"/>
    <row r="820" s="514" customFormat="1" x14ac:dyDescent="0.25"/>
    <row r="821" s="514" customFormat="1" x14ac:dyDescent="0.25"/>
    <row r="822" s="514" customFormat="1" x14ac:dyDescent="0.25"/>
    <row r="823" s="514" customFormat="1" x14ac:dyDescent="0.25"/>
    <row r="824" s="514" customFormat="1" x14ac:dyDescent="0.25"/>
    <row r="825" s="514" customFormat="1" x14ac:dyDescent="0.25"/>
    <row r="826" s="514" customFormat="1" x14ac:dyDescent="0.25"/>
    <row r="827" s="514" customFormat="1" x14ac:dyDescent="0.25"/>
    <row r="828" s="514" customFormat="1" x14ac:dyDescent="0.25"/>
    <row r="829" s="514" customFormat="1" x14ac:dyDescent="0.25"/>
    <row r="830" s="514" customFormat="1" x14ac:dyDescent="0.25"/>
    <row r="831" s="514" customFormat="1" x14ac:dyDescent="0.25"/>
    <row r="832" s="514" customFormat="1" x14ac:dyDescent="0.25"/>
    <row r="833" s="514" customFormat="1" x14ac:dyDescent="0.25"/>
    <row r="834" s="514" customFormat="1" x14ac:dyDescent="0.25"/>
    <row r="835" s="514" customFormat="1" x14ac:dyDescent="0.25"/>
    <row r="836" s="514" customFormat="1" x14ac:dyDescent="0.25"/>
    <row r="837" s="514" customFormat="1" x14ac:dyDescent="0.25"/>
    <row r="838" s="514" customFormat="1" x14ac:dyDescent="0.25"/>
    <row r="839" s="514" customFormat="1" x14ac:dyDescent="0.25"/>
    <row r="840" s="514" customFormat="1" x14ac:dyDescent="0.25"/>
    <row r="841" s="514" customFormat="1" x14ac:dyDescent="0.25"/>
    <row r="842" s="514" customFormat="1" x14ac:dyDescent="0.25"/>
    <row r="843" s="514" customFormat="1" x14ac:dyDescent="0.25"/>
    <row r="844" s="514" customFormat="1" x14ac:dyDescent="0.25"/>
    <row r="845" s="514" customFormat="1" x14ac:dyDescent="0.25"/>
    <row r="846" s="514" customFormat="1" x14ac:dyDescent="0.25"/>
    <row r="847" s="514" customFormat="1" x14ac:dyDescent="0.25"/>
    <row r="848" s="514" customFormat="1" x14ac:dyDescent="0.25"/>
    <row r="849" s="514" customFormat="1" x14ac:dyDescent="0.25"/>
    <row r="850" s="514" customFormat="1" x14ac:dyDescent="0.25"/>
    <row r="851" s="514" customFormat="1" x14ac:dyDescent="0.25"/>
    <row r="852" s="514" customFormat="1" x14ac:dyDescent="0.25"/>
    <row r="853" s="514" customFormat="1" x14ac:dyDescent="0.25"/>
    <row r="854" s="514" customFormat="1" x14ac:dyDescent="0.25"/>
    <row r="855" s="514" customFormat="1" x14ac:dyDescent="0.25"/>
    <row r="856" s="514" customFormat="1" x14ac:dyDescent="0.25"/>
    <row r="857" s="514" customFormat="1" x14ac:dyDescent="0.25"/>
    <row r="858" s="514" customFormat="1" x14ac:dyDescent="0.25"/>
    <row r="859" s="514" customFormat="1" x14ac:dyDescent="0.25"/>
    <row r="860" s="514" customFormat="1" x14ac:dyDescent="0.25"/>
    <row r="861" s="514" customFormat="1" x14ac:dyDescent="0.25"/>
    <row r="862" s="514" customFormat="1" x14ac:dyDescent="0.25"/>
    <row r="863" s="514" customFormat="1" x14ac:dyDescent="0.25"/>
    <row r="864" s="514" customFormat="1" x14ac:dyDescent="0.25"/>
    <row r="865" s="514" customFormat="1" x14ac:dyDescent="0.25"/>
    <row r="866" s="514" customFormat="1" x14ac:dyDescent="0.25"/>
    <row r="867" s="514" customFormat="1" x14ac:dyDescent="0.25"/>
    <row r="868" s="514" customFormat="1" x14ac:dyDescent="0.25"/>
    <row r="869" s="514" customFormat="1" x14ac:dyDescent="0.25"/>
    <row r="870" s="514" customFormat="1" x14ac:dyDescent="0.25"/>
    <row r="871" s="514" customFormat="1" x14ac:dyDescent="0.25"/>
    <row r="872" s="514" customFormat="1" x14ac:dyDescent="0.25"/>
    <row r="873" s="514" customFormat="1" x14ac:dyDescent="0.25"/>
    <row r="874" s="514" customFormat="1" x14ac:dyDescent="0.25"/>
    <row r="875" s="514" customFormat="1" x14ac:dyDescent="0.25"/>
    <row r="876" s="514" customFormat="1" x14ac:dyDescent="0.25"/>
    <row r="877" s="514" customFormat="1" x14ac:dyDescent="0.25"/>
    <row r="878" s="514" customFormat="1" x14ac:dyDescent="0.25"/>
    <row r="879" s="514" customFormat="1" x14ac:dyDescent="0.25"/>
    <row r="880" s="514" customFormat="1" x14ac:dyDescent="0.25"/>
    <row r="881" s="514" customFormat="1" x14ac:dyDescent="0.25"/>
    <row r="882" s="514" customFormat="1" x14ac:dyDescent="0.25"/>
    <row r="883" s="514" customFormat="1" x14ac:dyDescent="0.25"/>
    <row r="884" s="514" customFormat="1" x14ac:dyDescent="0.25"/>
    <row r="885" s="514" customFormat="1" x14ac:dyDescent="0.25"/>
    <row r="886" s="514" customFormat="1" x14ac:dyDescent="0.25"/>
    <row r="887" s="514" customFormat="1" x14ac:dyDescent="0.25"/>
    <row r="888" s="514" customFormat="1" x14ac:dyDescent="0.25"/>
    <row r="889" s="514" customFormat="1" x14ac:dyDescent="0.25"/>
    <row r="890" s="514" customFormat="1" x14ac:dyDescent="0.25"/>
    <row r="891" s="514" customFormat="1" x14ac:dyDescent="0.25"/>
    <row r="892" s="514" customFormat="1" x14ac:dyDescent="0.25"/>
    <row r="893" s="514" customFormat="1" x14ac:dyDescent="0.25"/>
    <row r="894" s="514" customFormat="1" x14ac:dyDescent="0.25"/>
    <row r="895" s="514" customFormat="1" x14ac:dyDescent="0.25"/>
    <row r="896" s="514" customFormat="1" x14ac:dyDescent="0.25"/>
    <row r="897" s="514" customFormat="1" x14ac:dyDescent="0.25"/>
    <row r="898" s="514" customFormat="1" x14ac:dyDescent="0.25"/>
    <row r="899" s="514" customFormat="1" x14ac:dyDescent="0.25"/>
    <row r="900" s="514" customFormat="1" x14ac:dyDescent="0.25"/>
    <row r="901" s="514" customFormat="1" x14ac:dyDescent="0.25"/>
    <row r="902" s="514" customFormat="1" x14ac:dyDescent="0.25"/>
    <row r="903" s="514" customFormat="1" x14ac:dyDescent="0.25"/>
    <row r="904" s="514" customFormat="1" x14ac:dyDescent="0.25"/>
    <row r="905" s="514" customFormat="1" x14ac:dyDescent="0.25"/>
    <row r="906" s="514" customFormat="1" x14ac:dyDescent="0.25"/>
    <row r="907" s="514" customFormat="1" x14ac:dyDescent="0.25"/>
    <row r="908" s="514" customFormat="1" x14ac:dyDescent="0.25"/>
    <row r="909" s="514" customFormat="1" x14ac:dyDescent="0.25"/>
    <row r="910" s="514" customFormat="1" x14ac:dyDescent="0.25"/>
    <row r="911" s="514" customFormat="1" x14ac:dyDescent="0.25"/>
    <row r="912" s="514" customFormat="1" x14ac:dyDescent="0.25"/>
    <row r="913" s="514" customFormat="1" x14ac:dyDescent="0.25"/>
    <row r="914" s="514" customFormat="1" x14ac:dyDescent="0.25"/>
    <row r="915" s="514" customFormat="1" x14ac:dyDescent="0.25"/>
    <row r="916" s="514" customFormat="1" x14ac:dyDescent="0.25"/>
    <row r="917" s="514" customFormat="1" x14ac:dyDescent="0.25"/>
    <row r="918" s="514" customFormat="1" x14ac:dyDescent="0.25"/>
    <row r="919" s="514" customFormat="1" x14ac:dyDescent="0.25"/>
    <row r="920" s="514" customFormat="1" x14ac:dyDescent="0.25"/>
    <row r="921" s="514" customFormat="1" x14ac:dyDescent="0.25"/>
    <row r="922" s="514" customFormat="1" x14ac:dyDescent="0.25"/>
    <row r="923" s="514" customFormat="1" x14ac:dyDescent="0.25"/>
    <row r="924" s="514" customFormat="1" x14ac:dyDescent="0.25"/>
    <row r="925" s="514" customFormat="1" x14ac:dyDescent="0.25"/>
    <row r="926" s="514" customFormat="1" x14ac:dyDescent="0.25"/>
    <row r="927" s="514" customFormat="1" x14ac:dyDescent="0.25"/>
    <row r="928" s="514" customFormat="1" x14ac:dyDescent="0.25"/>
    <row r="929" s="514" customFormat="1" x14ac:dyDescent="0.25"/>
    <row r="930" s="514" customFormat="1" x14ac:dyDescent="0.25"/>
    <row r="931" s="514" customFormat="1" x14ac:dyDescent="0.25"/>
    <row r="932" s="514" customFormat="1" x14ac:dyDescent="0.25"/>
    <row r="933" s="514" customFormat="1" x14ac:dyDescent="0.25"/>
    <row r="934" s="514" customFormat="1" x14ac:dyDescent="0.25"/>
    <row r="935" s="514" customFormat="1" x14ac:dyDescent="0.25"/>
    <row r="936" s="514" customFormat="1" x14ac:dyDescent="0.25"/>
    <row r="937" s="514" customFormat="1" x14ac:dyDescent="0.25"/>
    <row r="938" s="514" customFormat="1" x14ac:dyDescent="0.25"/>
    <row r="939" s="514" customFormat="1" x14ac:dyDescent="0.25"/>
    <row r="940" s="514" customFormat="1" x14ac:dyDescent="0.25"/>
    <row r="941" s="514" customFormat="1" x14ac:dyDescent="0.25"/>
    <row r="942" s="514" customFormat="1" x14ac:dyDescent="0.25"/>
    <row r="943" s="514" customFormat="1" x14ac:dyDescent="0.25"/>
    <row r="944" s="514" customFormat="1" x14ac:dyDescent="0.25"/>
    <row r="945" s="514" customFormat="1" x14ac:dyDescent="0.25"/>
    <row r="946" s="514" customFormat="1" x14ac:dyDescent="0.25"/>
    <row r="947" s="514" customFormat="1" x14ac:dyDescent="0.25"/>
    <row r="948" s="514" customFormat="1" x14ac:dyDescent="0.25"/>
    <row r="949" s="514" customFormat="1" x14ac:dyDescent="0.25"/>
    <row r="950" s="514" customFormat="1" x14ac:dyDescent="0.25"/>
    <row r="951" s="514" customFormat="1" x14ac:dyDescent="0.25"/>
    <row r="952" s="514" customFormat="1" x14ac:dyDescent="0.25"/>
    <row r="953" s="514" customFormat="1" x14ac:dyDescent="0.25"/>
    <row r="954" s="514" customFormat="1" x14ac:dyDescent="0.25"/>
    <row r="955" s="514" customFormat="1" x14ac:dyDescent="0.25"/>
    <row r="956" s="514" customFormat="1" x14ac:dyDescent="0.25"/>
    <row r="957" s="514" customFormat="1" x14ac:dyDescent="0.25"/>
    <row r="958" s="514" customFormat="1" x14ac:dyDescent="0.25"/>
    <row r="959" s="514" customFormat="1" x14ac:dyDescent="0.25"/>
    <row r="960" s="514" customFormat="1" x14ac:dyDescent="0.25"/>
    <row r="961" s="514" customFormat="1" x14ac:dyDescent="0.25"/>
    <row r="962" s="514" customFormat="1" x14ac:dyDescent="0.25"/>
    <row r="963" s="514" customFormat="1" x14ac:dyDescent="0.25"/>
    <row r="964" s="514" customFormat="1" x14ac:dyDescent="0.25"/>
    <row r="965" s="514" customFormat="1" x14ac:dyDescent="0.25"/>
    <row r="966" s="514" customFormat="1" x14ac:dyDescent="0.25"/>
    <row r="967" s="514" customFormat="1" x14ac:dyDescent="0.25"/>
    <row r="968" s="514" customFormat="1" x14ac:dyDescent="0.25"/>
    <row r="969" s="514" customFormat="1" x14ac:dyDescent="0.25"/>
    <row r="970" s="514" customFormat="1" x14ac:dyDescent="0.25"/>
    <row r="971" s="514" customFormat="1" x14ac:dyDescent="0.25"/>
    <row r="972" s="514" customFormat="1" x14ac:dyDescent="0.25"/>
    <row r="973" s="514" customFormat="1" x14ac:dyDescent="0.25"/>
    <row r="974" s="514" customFormat="1" x14ac:dyDescent="0.25"/>
    <row r="975" s="514" customFormat="1" x14ac:dyDescent="0.25"/>
    <row r="976" s="514" customFormat="1" x14ac:dyDescent="0.25"/>
    <row r="977" s="514" customFormat="1" x14ac:dyDescent="0.25"/>
    <row r="978" s="514" customFormat="1" x14ac:dyDescent="0.25"/>
    <row r="979" s="514" customFormat="1" x14ac:dyDescent="0.25"/>
    <row r="980" s="514" customFormat="1" x14ac:dyDescent="0.25"/>
    <row r="981" s="514" customFormat="1" x14ac:dyDescent="0.25"/>
    <row r="982" s="514" customFormat="1" x14ac:dyDescent="0.25"/>
    <row r="983" s="514" customFormat="1" x14ac:dyDescent="0.25"/>
    <row r="984" s="514" customFormat="1" x14ac:dyDescent="0.25"/>
    <row r="985" s="514" customFormat="1" x14ac:dyDescent="0.25"/>
    <row r="986" s="514" customFormat="1" x14ac:dyDescent="0.25"/>
    <row r="987" s="514" customFormat="1" x14ac:dyDescent="0.25"/>
    <row r="988" s="514" customFormat="1" x14ac:dyDescent="0.25"/>
    <row r="989" s="514" customFormat="1" x14ac:dyDescent="0.25"/>
    <row r="990" s="514" customFormat="1" x14ac:dyDescent="0.25"/>
    <row r="991" s="514" customFormat="1" x14ac:dyDescent="0.25"/>
    <row r="992" s="514" customFormat="1" x14ac:dyDescent="0.25"/>
    <row r="993" s="514" customFormat="1" x14ac:dyDescent="0.25"/>
    <row r="994" s="514" customFormat="1" x14ac:dyDescent="0.25"/>
    <row r="995" s="514" customFormat="1" x14ac:dyDescent="0.25"/>
    <row r="996" s="514" customFormat="1" x14ac:dyDescent="0.25"/>
    <row r="997" s="514" customFormat="1" x14ac:dyDescent="0.25"/>
    <row r="998" s="514" customFormat="1" x14ac:dyDescent="0.25"/>
    <row r="999" s="514" customFormat="1" x14ac:dyDescent="0.25"/>
    <row r="1000" s="514" customFormat="1" x14ac:dyDescent="0.25"/>
    <row r="1001" s="514" customFormat="1" x14ac:dyDescent="0.25"/>
    <row r="1002" s="514" customFormat="1" x14ac:dyDescent="0.25"/>
    <row r="1003" s="514" customFormat="1" x14ac:dyDescent="0.25"/>
    <row r="1004" s="514" customFormat="1" x14ac:dyDescent="0.25"/>
    <row r="1005" s="514" customFormat="1" x14ac:dyDescent="0.25"/>
    <row r="1006" s="514" customFormat="1" x14ac:dyDescent="0.25"/>
    <row r="1007" s="514" customFormat="1" x14ac:dyDescent="0.25"/>
    <row r="1008" s="514" customFormat="1" x14ac:dyDescent="0.25"/>
    <row r="1009" s="514" customFormat="1" x14ac:dyDescent="0.25"/>
    <row r="1010" s="514" customFormat="1" x14ac:dyDescent="0.25"/>
    <row r="1011" s="514" customFormat="1" x14ac:dyDescent="0.25"/>
    <row r="1012" s="514" customFormat="1" x14ac:dyDescent="0.25"/>
    <row r="1013" s="514" customFormat="1" x14ac:dyDescent="0.25"/>
    <row r="1014" s="514" customFormat="1" x14ac:dyDescent="0.25"/>
    <row r="1015" s="514" customFormat="1" x14ac:dyDescent="0.25"/>
    <row r="1016" s="514" customFormat="1" x14ac:dyDescent="0.25"/>
    <row r="1017" s="514" customFormat="1" x14ac:dyDescent="0.25"/>
    <row r="1018" s="514" customFormat="1" x14ac:dyDescent="0.25"/>
    <row r="1019" s="514" customFormat="1" x14ac:dyDescent="0.25"/>
    <row r="1020" s="514" customFormat="1" x14ac:dyDescent="0.25"/>
    <row r="1021" s="514" customFormat="1" x14ac:dyDescent="0.25"/>
    <row r="1022" s="514" customFormat="1" x14ac:dyDescent="0.25"/>
    <row r="1023" s="514" customFormat="1" x14ac:dyDescent="0.25"/>
    <row r="1024" s="514" customFormat="1" x14ac:dyDescent="0.25"/>
    <row r="1025" s="514" customFormat="1" x14ac:dyDescent="0.25"/>
    <row r="1026" s="514" customFormat="1" x14ac:dyDescent="0.25"/>
    <row r="1027" s="514" customFormat="1" x14ac:dyDescent="0.25"/>
    <row r="1028" s="514" customFormat="1" x14ac:dyDescent="0.25"/>
    <row r="1029" s="514" customFormat="1" x14ac:dyDescent="0.25"/>
    <row r="1030" s="514" customFormat="1" x14ac:dyDescent="0.25"/>
    <row r="1031" s="514" customFormat="1" x14ac:dyDescent="0.25"/>
    <row r="1032" s="514" customFormat="1" x14ac:dyDescent="0.25"/>
    <row r="1033" s="514" customFormat="1" x14ac:dyDescent="0.25"/>
    <row r="1034" s="514" customFormat="1" x14ac:dyDescent="0.25"/>
    <row r="1035" s="514" customFormat="1" x14ac:dyDescent="0.25"/>
    <row r="1036" s="514" customFormat="1" x14ac:dyDescent="0.25"/>
    <row r="1037" s="514" customFormat="1" x14ac:dyDescent="0.25"/>
    <row r="1038" s="514" customFormat="1" x14ac:dyDescent="0.25"/>
    <row r="1039" s="514" customFormat="1" x14ac:dyDescent="0.25"/>
    <row r="1040" s="514" customFormat="1" x14ac:dyDescent="0.25"/>
    <row r="1041" s="514" customFormat="1" x14ac:dyDescent="0.25"/>
    <row r="1042" s="514" customFormat="1" x14ac:dyDescent="0.25"/>
    <row r="1043" s="514" customFormat="1" x14ac:dyDescent="0.25"/>
    <row r="1044" s="514" customFormat="1" x14ac:dyDescent="0.25"/>
    <row r="1045" s="514" customFormat="1" x14ac:dyDescent="0.25"/>
    <row r="1046" s="514" customFormat="1" x14ac:dyDescent="0.25"/>
    <row r="1047" s="514" customFormat="1" x14ac:dyDescent="0.25"/>
    <row r="1048" s="514" customFormat="1" x14ac:dyDescent="0.25"/>
    <row r="1049" s="514" customFormat="1" x14ac:dyDescent="0.25"/>
    <row r="1050" s="514" customFormat="1" x14ac:dyDescent="0.25"/>
    <row r="1051" s="514" customFormat="1" x14ac:dyDescent="0.25"/>
    <row r="1052" s="514" customFormat="1" x14ac:dyDescent="0.25"/>
    <row r="1053" s="514" customFormat="1" x14ac:dyDescent="0.25"/>
    <row r="1054" s="514" customFormat="1" x14ac:dyDescent="0.25"/>
    <row r="1055" s="514" customFormat="1" x14ac:dyDescent="0.25"/>
    <row r="1056" s="514" customFormat="1" x14ac:dyDescent="0.25"/>
    <row r="1057" s="514" customFormat="1" x14ac:dyDescent="0.25"/>
    <row r="1058" s="514" customFormat="1" x14ac:dyDescent="0.25"/>
    <row r="1059" s="514" customFormat="1" x14ac:dyDescent="0.25"/>
    <row r="1060" s="514" customFormat="1" x14ac:dyDescent="0.25"/>
    <row r="1061" s="514" customFormat="1" x14ac:dyDescent="0.25"/>
    <row r="1062" s="514" customFormat="1" x14ac:dyDescent="0.25"/>
    <row r="1063" s="514" customFormat="1" x14ac:dyDescent="0.25"/>
    <row r="1064" s="514" customFormat="1" x14ac:dyDescent="0.25"/>
    <row r="1065" s="514" customFormat="1" x14ac:dyDescent="0.25"/>
    <row r="1066" s="514" customFormat="1" x14ac:dyDescent="0.25"/>
    <row r="1067" s="514" customFormat="1" x14ac:dyDescent="0.25"/>
    <row r="1068" s="514" customFormat="1" x14ac:dyDescent="0.25"/>
    <row r="1069" s="514" customFormat="1" x14ac:dyDescent="0.25"/>
    <row r="1070" s="514" customFormat="1" x14ac:dyDescent="0.25"/>
    <row r="1071" s="514" customFormat="1" x14ac:dyDescent="0.25"/>
    <row r="1072" s="514" customFormat="1" x14ac:dyDescent="0.25"/>
    <row r="1073" s="514" customFormat="1" x14ac:dyDescent="0.25"/>
    <row r="1074" s="514" customFormat="1" x14ac:dyDescent="0.25"/>
    <row r="1075" s="514" customFormat="1" x14ac:dyDescent="0.25"/>
    <row r="1076" s="514" customFormat="1" x14ac:dyDescent="0.25"/>
    <row r="1077" s="514" customFormat="1" x14ac:dyDescent="0.25"/>
    <row r="1078" s="514" customFormat="1" x14ac:dyDescent="0.25"/>
    <row r="1079" s="514" customFormat="1" x14ac:dyDescent="0.25"/>
    <row r="1080" s="514" customFormat="1" x14ac:dyDescent="0.25"/>
    <row r="1081" s="514" customFormat="1" x14ac:dyDescent="0.25"/>
    <row r="1082" s="514" customFormat="1" x14ac:dyDescent="0.25"/>
    <row r="1083" s="514" customFormat="1" x14ac:dyDescent="0.25"/>
    <row r="1084" s="514" customFormat="1" x14ac:dyDescent="0.25"/>
    <row r="1085" s="514" customFormat="1" x14ac:dyDescent="0.25"/>
    <row r="1086" s="514" customFormat="1" x14ac:dyDescent="0.25"/>
    <row r="1087" s="514" customFormat="1" x14ac:dyDescent="0.25"/>
    <row r="1088" s="514" customFormat="1" x14ac:dyDescent="0.25"/>
    <row r="1089" s="514" customFormat="1" x14ac:dyDescent="0.25"/>
    <row r="1090" s="514" customFormat="1" x14ac:dyDescent="0.25"/>
    <row r="1091" s="514" customFormat="1" x14ac:dyDescent="0.25"/>
    <row r="1092" s="514" customFormat="1" x14ac:dyDescent="0.25"/>
    <row r="1093" s="514" customFormat="1" x14ac:dyDescent="0.25"/>
    <row r="1094" s="514" customFormat="1" x14ac:dyDescent="0.25"/>
    <row r="1095" s="514" customFormat="1" x14ac:dyDescent="0.25"/>
    <row r="1096" s="514" customFormat="1" x14ac:dyDescent="0.25"/>
    <row r="1097" s="514" customFormat="1" x14ac:dyDescent="0.25"/>
    <row r="1098" s="514" customFormat="1" x14ac:dyDescent="0.25"/>
    <row r="1099" s="514" customFormat="1" x14ac:dyDescent="0.25"/>
    <row r="1100" s="514" customFormat="1" x14ac:dyDescent="0.25"/>
    <row r="1101" s="514" customFormat="1" x14ac:dyDescent="0.25"/>
    <row r="1102" s="514" customFormat="1" x14ac:dyDescent="0.25"/>
    <row r="1103" s="514" customFormat="1" x14ac:dyDescent="0.25"/>
    <row r="1104" s="514" customFormat="1" x14ac:dyDescent="0.25"/>
    <row r="1105" s="514" customFormat="1" x14ac:dyDescent="0.25"/>
    <row r="1106" s="514" customFormat="1" x14ac:dyDescent="0.25"/>
    <row r="1107" s="514" customFormat="1" x14ac:dyDescent="0.25"/>
    <row r="1108" s="514" customFormat="1" x14ac:dyDescent="0.25"/>
    <row r="1109" s="514" customFormat="1" x14ac:dyDescent="0.25"/>
    <row r="1110" s="514" customFormat="1" x14ac:dyDescent="0.25"/>
    <row r="1111" s="514" customFormat="1" x14ac:dyDescent="0.25"/>
    <row r="1112" s="514" customFormat="1" x14ac:dyDescent="0.25"/>
    <row r="1113" s="514" customFormat="1" x14ac:dyDescent="0.25"/>
    <row r="1114" s="514" customFormat="1" x14ac:dyDescent="0.25"/>
    <row r="1115" s="514" customFormat="1" x14ac:dyDescent="0.25"/>
    <row r="1116" s="514" customFormat="1" x14ac:dyDescent="0.25"/>
    <row r="1117" s="514" customFormat="1" x14ac:dyDescent="0.25"/>
    <row r="1118" s="514" customFormat="1" x14ac:dyDescent="0.25"/>
    <row r="1119" s="514" customFormat="1" x14ac:dyDescent="0.25"/>
    <row r="1120" s="514" customFormat="1" x14ac:dyDescent="0.25"/>
    <row r="1121" s="514" customFormat="1" x14ac:dyDescent="0.25"/>
    <row r="1122" s="514" customFormat="1" x14ac:dyDescent="0.25"/>
    <row r="1123" s="514" customFormat="1" x14ac:dyDescent="0.25"/>
    <row r="1124" s="514" customFormat="1" x14ac:dyDescent="0.25"/>
    <row r="1125" s="514" customFormat="1" x14ac:dyDescent="0.25"/>
    <row r="1126" s="514" customFormat="1" x14ac:dyDescent="0.25"/>
    <row r="1127" s="514" customFormat="1" x14ac:dyDescent="0.25"/>
    <row r="1128" s="514" customFormat="1" x14ac:dyDescent="0.25"/>
    <row r="1129" s="514" customFormat="1" x14ac:dyDescent="0.25"/>
    <row r="1130" s="514" customFormat="1" x14ac:dyDescent="0.25"/>
    <row r="1131" s="514" customFormat="1" x14ac:dyDescent="0.25"/>
    <row r="1132" s="514" customFormat="1" x14ac:dyDescent="0.25"/>
    <row r="1133" s="514" customFormat="1" x14ac:dyDescent="0.25"/>
    <row r="1134" s="514" customFormat="1" x14ac:dyDescent="0.25"/>
    <row r="1135" s="514" customFormat="1" x14ac:dyDescent="0.25"/>
    <row r="1136" s="514" customFormat="1" x14ac:dyDescent="0.25"/>
    <row r="1137" s="514" customFormat="1" x14ac:dyDescent="0.25"/>
    <row r="1138" s="514" customFormat="1" x14ac:dyDescent="0.25"/>
    <row r="1139" s="514" customFormat="1" x14ac:dyDescent="0.25"/>
    <row r="1140" s="514" customFormat="1" x14ac:dyDescent="0.25"/>
    <row r="1141" s="514" customFormat="1" x14ac:dyDescent="0.25"/>
    <row r="1142" s="514" customFormat="1" x14ac:dyDescent="0.25"/>
    <row r="1143" s="514" customFormat="1" x14ac:dyDescent="0.25"/>
    <row r="1144" s="514" customFormat="1" x14ac:dyDescent="0.25"/>
    <row r="1145" s="514" customFormat="1" x14ac:dyDescent="0.25"/>
    <row r="1146" s="514" customFormat="1" x14ac:dyDescent="0.25"/>
    <row r="1147" s="514" customFormat="1" x14ac:dyDescent="0.25"/>
    <row r="1148" s="514" customFormat="1" x14ac:dyDescent="0.25"/>
    <row r="1149" s="514" customFormat="1" x14ac:dyDescent="0.25"/>
    <row r="1150" s="514" customFormat="1" x14ac:dyDescent="0.25"/>
    <row r="1151" s="514" customFormat="1" x14ac:dyDescent="0.25"/>
    <row r="1152" s="514" customFormat="1" x14ac:dyDescent="0.25"/>
    <row r="1153" s="514" customFormat="1" x14ac:dyDescent="0.25"/>
    <row r="1154" s="514" customFormat="1" x14ac:dyDescent="0.25"/>
    <row r="1155" s="514" customFormat="1" x14ac:dyDescent="0.25"/>
    <row r="1156" s="514" customFormat="1" x14ac:dyDescent="0.25"/>
    <row r="1157" s="514" customFormat="1" x14ac:dyDescent="0.25"/>
    <row r="1158" s="514" customFormat="1" x14ac:dyDescent="0.25"/>
    <row r="1159" s="514" customFormat="1" x14ac:dyDescent="0.25"/>
    <row r="1160" s="514" customFormat="1" x14ac:dyDescent="0.25"/>
    <row r="1161" s="514" customFormat="1" x14ac:dyDescent="0.25"/>
    <row r="1162" s="514" customFormat="1" x14ac:dyDescent="0.25"/>
    <row r="1163" s="514" customFormat="1" x14ac:dyDescent="0.25"/>
    <row r="1164" s="514" customFormat="1" x14ac:dyDescent="0.25"/>
    <row r="1165" s="514" customFormat="1" x14ac:dyDescent="0.25"/>
    <row r="1166" s="514" customFormat="1" x14ac:dyDescent="0.25"/>
    <row r="1167" s="514" customFormat="1" x14ac:dyDescent="0.25"/>
    <row r="1168" s="514" customFormat="1" x14ac:dyDescent="0.25"/>
    <row r="1169" s="514" customFormat="1" x14ac:dyDescent="0.25"/>
    <row r="1170" s="514" customFormat="1" x14ac:dyDescent="0.25"/>
    <row r="1171" s="514" customFormat="1" x14ac:dyDescent="0.25"/>
    <row r="1172" s="514" customFormat="1" x14ac:dyDescent="0.25"/>
    <row r="1173" s="514" customFormat="1" x14ac:dyDescent="0.25"/>
    <row r="1174" s="514" customFormat="1" x14ac:dyDescent="0.25"/>
    <row r="1175" s="514" customFormat="1" x14ac:dyDescent="0.25"/>
    <row r="1176" s="514" customFormat="1" x14ac:dyDescent="0.25"/>
    <row r="1177" s="514" customFormat="1" x14ac:dyDescent="0.25"/>
    <row r="1178" s="514" customFormat="1" x14ac:dyDescent="0.25"/>
    <row r="1179" s="514" customFormat="1" x14ac:dyDescent="0.25"/>
    <row r="1180" s="514" customFormat="1" x14ac:dyDescent="0.25"/>
    <row r="1181" s="514" customFormat="1" x14ac:dyDescent="0.25"/>
    <row r="1182" s="514" customFormat="1" x14ac:dyDescent="0.25"/>
    <row r="1183" s="514" customFormat="1" x14ac:dyDescent="0.25"/>
    <row r="1184" s="514" customFormat="1" x14ac:dyDescent="0.25"/>
    <row r="1185" s="514" customFormat="1" x14ac:dyDescent="0.25"/>
    <row r="1186" s="514" customFormat="1" x14ac:dyDescent="0.25"/>
    <row r="1187" s="514" customFormat="1" x14ac:dyDescent="0.25"/>
    <row r="1188" s="514" customFormat="1" x14ac:dyDescent="0.25"/>
    <row r="1189" s="514" customFormat="1" x14ac:dyDescent="0.25"/>
    <row r="1190" s="514" customFormat="1" x14ac:dyDescent="0.25"/>
    <row r="1191" s="514" customFormat="1" x14ac:dyDescent="0.25"/>
    <row r="1192" s="514" customFormat="1" x14ac:dyDescent="0.25"/>
    <row r="1193" s="514" customFormat="1" x14ac:dyDescent="0.25"/>
    <row r="1194" s="514" customFormat="1" x14ac:dyDescent="0.25"/>
    <row r="1195" s="514" customFormat="1" x14ac:dyDescent="0.25"/>
    <row r="1196" s="514" customFormat="1" x14ac:dyDescent="0.25"/>
    <row r="1197" s="514" customFormat="1" x14ac:dyDescent="0.25"/>
    <row r="1198" s="514" customFormat="1" x14ac:dyDescent="0.25"/>
    <row r="1199" s="514" customFormat="1" x14ac:dyDescent="0.25"/>
    <row r="1200" s="514" customFormat="1" x14ac:dyDescent="0.25"/>
    <row r="1201" s="514" customFormat="1" x14ac:dyDescent="0.25"/>
    <row r="1202" s="514" customFormat="1" x14ac:dyDescent="0.25"/>
    <row r="1203" s="514" customFormat="1" x14ac:dyDescent="0.25"/>
    <row r="1204" s="514" customFormat="1" x14ac:dyDescent="0.25"/>
    <row r="1205" s="514" customFormat="1" x14ac:dyDescent="0.25"/>
    <row r="1206" s="514" customFormat="1" x14ac:dyDescent="0.25"/>
    <row r="1207" s="514" customFormat="1" x14ac:dyDescent="0.25"/>
    <row r="1208" s="514" customFormat="1" x14ac:dyDescent="0.25"/>
    <row r="1209" s="514" customFormat="1" x14ac:dyDescent="0.25"/>
    <row r="1210" s="514" customFormat="1" x14ac:dyDescent="0.25"/>
    <row r="1211" s="514" customFormat="1" x14ac:dyDescent="0.25"/>
    <row r="1212" s="514" customFormat="1" x14ac:dyDescent="0.25"/>
    <row r="1213" s="514" customFormat="1" x14ac:dyDescent="0.25"/>
    <row r="1214" s="514" customFormat="1" x14ac:dyDescent="0.25"/>
    <row r="1215" s="514" customFormat="1" x14ac:dyDescent="0.25"/>
    <row r="1216" s="514" customFormat="1" x14ac:dyDescent="0.25"/>
    <row r="1217" s="514" customFormat="1" x14ac:dyDescent="0.25"/>
    <row r="1218" s="514" customFormat="1" x14ac:dyDescent="0.25"/>
    <row r="1219" s="514" customFormat="1" x14ac:dyDescent="0.25"/>
    <row r="1220" s="514" customFormat="1" x14ac:dyDescent="0.25"/>
    <row r="1221" s="514" customFormat="1" x14ac:dyDescent="0.25"/>
    <row r="1222" s="514" customFormat="1" x14ac:dyDescent="0.25"/>
    <row r="1223" s="514" customFormat="1" x14ac:dyDescent="0.25"/>
    <row r="1224" s="514" customFormat="1" x14ac:dyDescent="0.25"/>
    <row r="1225" s="514" customFormat="1" x14ac:dyDescent="0.25"/>
    <row r="1226" s="514" customFormat="1" x14ac:dyDescent="0.25"/>
    <row r="1227" s="514" customFormat="1" x14ac:dyDescent="0.25"/>
    <row r="1228" s="514" customFormat="1" x14ac:dyDescent="0.25"/>
    <row r="1229" s="514" customFormat="1" x14ac:dyDescent="0.25"/>
    <row r="1230" s="514" customFormat="1" x14ac:dyDescent="0.25"/>
    <row r="1231" s="514" customFormat="1" x14ac:dyDescent="0.25"/>
    <row r="1232" s="514" customFormat="1" x14ac:dyDescent="0.25"/>
    <row r="1233" s="514" customFormat="1" x14ac:dyDescent="0.25"/>
    <row r="1234" s="514" customFormat="1" x14ac:dyDescent="0.25"/>
    <row r="1235" s="514" customFormat="1" x14ac:dyDescent="0.25"/>
    <row r="1236" s="514" customFormat="1" x14ac:dyDescent="0.25"/>
    <row r="1237" s="514" customFormat="1" x14ac:dyDescent="0.25"/>
    <row r="1238" s="514" customFormat="1" x14ac:dyDescent="0.25"/>
    <row r="1239" s="514" customFormat="1" x14ac:dyDescent="0.25"/>
    <row r="1240" s="514" customFormat="1" x14ac:dyDescent="0.25"/>
    <row r="1241" s="514" customFormat="1" x14ac:dyDescent="0.25"/>
    <row r="1242" s="514" customFormat="1" x14ac:dyDescent="0.25"/>
    <row r="1243" s="514" customFormat="1" x14ac:dyDescent="0.25"/>
    <row r="1244" s="514" customFormat="1" x14ac:dyDescent="0.25"/>
    <row r="1245" s="514" customFormat="1" x14ac:dyDescent="0.25"/>
    <row r="1246" s="514" customFormat="1" x14ac:dyDescent="0.25"/>
    <row r="1247" s="514" customFormat="1" x14ac:dyDescent="0.25"/>
    <row r="1248" s="514" customFormat="1" x14ac:dyDescent="0.25"/>
    <row r="1249" s="514" customFormat="1" x14ac:dyDescent="0.25"/>
    <row r="1250" s="514" customFormat="1" x14ac:dyDescent="0.25"/>
    <row r="1251" s="514" customFormat="1" x14ac:dyDescent="0.25"/>
    <row r="1252" s="514" customFormat="1" x14ac:dyDescent="0.25"/>
    <row r="1253" s="514" customFormat="1" x14ac:dyDescent="0.25"/>
    <row r="1254" s="514" customFormat="1" x14ac:dyDescent="0.25"/>
    <row r="1255" s="514" customFormat="1" x14ac:dyDescent="0.25"/>
    <row r="1256" s="514" customFormat="1" x14ac:dyDescent="0.25"/>
    <row r="1257" s="514" customFormat="1" x14ac:dyDescent="0.25"/>
    <row r="1258" s="514" customFormat="1" x14ac:dyDescent="0.25"/>
    <row r="1259" s="514" customFormat="1" x14ac:dyDescent="0.25"/>
    <row r="1260" s="514" customFormat="1" x14ac:dyDescent="0.25"/>
    <row r="1261" s="514" customFormat="1" x14ac:dyDescent="0.25"/>
    <row r="1262" s="514" customFormat="1" x14ac:dyDescent="0.25"/>
    <row r="1263" s="514" customFormat="1" x14ac:dyDescent="0.25"/>
    <row r="1264" s="514" customFormat="1" x14ac:dyDescent="0.25"/>
    <row r="1265" s="514" customFormat="1" x14ac:dyDescent="0.25"/>
    <row r="1266" s="514" customFormat="1" x14ac:dyDescent="0.25"/>
    <row r="1267" s="514" customFormat="1" x14ac:dyDescent="0.25"/>
    <row r="1268" s="514" customFormat="1" x14ac:dyDescent="0.25"/>
    <row r="1269" s="514" customFormat="1" x14ac:dyDescent="0.25"/>
    <row r="1270" s="514" customFormat="1" x14ac:dyDescent="0.25"/>
    <row r="1271" s="514" customFormat="1" x14ac:dyDescent="0.25"/>
    <row r="1272" s="514" customFormat="1" x14ac:dyDescent="0.25"/>
    <row r="1273" s="514" customFormat="1" x14ac:dyDescent="0.25"/>
    <row r="1274" s="514" customFormat="1" x14ac:dyDescent="0.25"/>
    <row r="1275" s="514" customFormat="1" x14ac:dyDescent="0.25"/>
    <row r="1276" s="514" customFormat="1" x14ac:dyDescent="0.25"/>
    <row r="1277" s="514" customFormat="1" x14ac:dyDescent="0.25"/>
    <row r="1278" s="514" customFormat="1" x14ac:dyDescent="0.25"/>
    <row r="1279" s="514" customFormat="1" x14ac:dyDescent="0.25"/>
    <row r="1280" s="514" customFormat="1" x14ac:dyDescent="0.25"/>
    <row r="1281" s="514" customFormat="1" x14ac:dyDescent="0.25"/>
    <row r="1282" s="514" customFormat="1" x14ac:dyDescent="0.25"/>
    <row r="1283" s="514" customFormat="1" x14ac:dyDescent="0.25"/>
    <row r="1284" s="514" customFormat="1" x14ac:dyDescent="0.25"/>
    <row r="1285" s="514" customFormat="1" x14ac:dyDescent="0.25"/>
    <row r="1286" s="514" customFormat="1" x14ac:dyDescent="0.25"/>
    <row r="1287" s="514" customFormat="1" x14ac:dyDescent="0.25"/>
    <row r="1288" s="514" customFormat="1" x14ac:dyDescent="0.25"/>
    <row r="1289" s="514" customFormat="1" x14ac:dyDescent="0.25"/>
    <row r="1290" s="514" customFormat="1" x14ac:dyDescent="0.25"/>
    <row r="1291" s="514" customFormat="1" x14ac:dyDescent="0.25"/>
    <row r="1292" s="514" customFormat="1" x14ac:dyDescent="0.25"/>
    <row r="1293" s="514" customFormat="1" x14ac:dyDescent="0.25"/>
    <row r="1294" s="514" customFormat="1" x14ac:dyDescent="0.25"/>
    <row r="1295" s="514" customFormat="1" x14ac:dyDescent="0.25"/>
    <row r="1296" s="514" customFormat="1" x14ac:dyDescent="0.25"/>
    <row r="1297" s="514" customFormat="1" x14ac:dyDescent="0.25"/>
    <row r="1298" s="514" customFormat="1" x14ac:dyDescent="0.25"/>
    <row r="1299" s="514" customFormat="1" x14ac:dyDescent="0.25"/>
    <row r="1300" s="514" customFormat="1" x14ac:dyDescent="0.25"/>
    <row r="1301" s="514" customFormat="1" x14ac:dyDescent="0.25"/>
    <row r="1302" s="514" customFormat="1" x14ac:dyDescent="0.25"/>
    <row r="1303" s="514" customFormat="1" x14ac:dyDescent="0.25"/>
    <row r="1304" s="514" customFormat="1" x14ac:dyDescent="0.25"/>
    <row r="1305" s="514" customFormat="1" x14ac:dyDescent="0.25"/>
    <row r="1306" s="514" customFormat="1" x14ac:dyDescent="0.25"/>
    <row r="1307" s="514" customFormat="1" x14ac:dyDescent="0.25"/>
    <row r="1308" s="514" customFormat="1" x14ac:dyDescent="0.25"/>
    <row r="1309" s="514" customFormat="1" x14ac:dyDescent="0.25"/>
    <row r="1310" s="514" customFormat="1" x14ac:dyDescent="0.25"/>
    <row r="1311" s="514" customFormat="1" x14ac:dyDescent="0.25"/>
    <row r="1312" s="514" customFormat="1" x14ac:dyDescent="0.25"/>
    <row r="1313" s="514" customFormat="1" x14ac:dyDescent="0.25"/>
    <row r="1314" s="514" customFormat="1" x14ac:dyDescent="0.25"/>
    <row r="1315" s="514" customFormat="1" x14ac:dyDescent="0.25"/>
    <row r="1316" s="514" customFormat="1" x14ac:dyDescent="0.25"/>
    <row r="1317" s="514" customFormat="1" x14ac:dyDescent="0.25"/>
    <row r="1318" s="514" customFormat="1" x14ac:dyDescent="0.25"/>
    <row r="1319" s="514" customFormat="1" x14ac:dyDescent="0.25"/>
    <row r="1320" s="514" customFormat="1" x14ac:dyDescent="0.25"/>
    <row r="1321" s="514" customFormat="1" x14ac:dyDescent="0.25"/>
    <row r="1322" s="514" customFormat="1" x14ac:dyDescent="0.25"/>
    <row r="1323" s="514" customFormat="1" x14ac:dyDescent="0.25"/>
  </sheetData>
  <protectedRanges>
    <protectedRange sqref="D29:D68" name="Intervallo1"/>
  </protectedRanges>
  <dataConsolidate/>
  <mergeCells count="1">
    <mergeCell ref="B3:O3"/>
  </mergeCells>
  <phoneticPr fontId="34" type="noConversion"/>
  <conditionalFormatting sqref="G29:G68">
    <cfRule type="expression" dxfId="32" priority="2">
      <formula>F29=""</formula>
    </cfRule>
  </conditionalFormatting>
  <dataValidations count="5">
    <dataValidation type="list" allowBlank="1" showInputMessage="1" showErrorMessage="1" sqref="E29:E68" xr:uid="{BE2F5EFB-36ED-4C31-8E9A-DE46C6110FEE}">
      <formula1>$AB$28:$AB$34</formula1>
    </dataValidation>
    <dataValidation type="list" allowBlank="1" showInputMessage="1" showErrorMessage="1" sqref="D29:D68" xr:uid="{DA25CBB3-7330-47C7-93C1-E18BF6A426A7}">
      <formula1>"Diretto,Indiretto"</formula1>
      <formula2>0</formula2>
    </dataValidation>
    <dataValidation type="list" allowBlank="1" showInputMessage="1" showErrorMessage="1" sqref="G29:G68" xr:uid="{20E79E2F-25B3-4159-BAEC-364AB9A7AC7B}">
      <formula1>Componente</formula1>
    </dataValidation>
    <dataValidation type="decimal" allowBlank="1" showInputMessage="1" showErrorMessage="1" sqref="C81" xr:uid="{F5DD052A-0B1C-4A89-89AC-456BA89A58EB}">
      <formula1>0</formula1>
      <formula2>0.6</formula2>
    </dataValidation>
    <dataValidation allowBlank="1" showInputMessage="1" showErrorMessage="1" prompt="ATTENZIONE: compilare anche cella C56 relativa alle poste rettificative totali &quot;PR&quot;" sqref="C87:C89" xr:uid="{A9CEFBB9-D3F1-4FFF-93BE-50F2B2FE0930}"/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CFD9E02-36D1-407F-A56C-772BB5402D08}">
          <x14:formula1>
            <xm:f>IN_BIL_Com_24!$C$9:$D$9</xm:f>
          </x14:formula1>
          <xm:sqref>E9:E20</xm:sqref>
        </x14:dataValidation>
        <x14:dataValidation type="list" allowBlank="1" showInputMessage="1" showErrorMessage="1" xr:uid="{5D073FAD-6F0D-4536-A3E3-635ECCC2F45B}">
          <x14:formula1>
            <xm:f>IN_BIL_Com_24!$B$11:$B$13</xm:f>
          </x14:formula1>
          <xm:sqref>G9:G20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1F7D-80ED-4E51-87E6-45B6679D24DA}">
  <sheetPr codeName="Foglio3">
    <tabColor theme="9" tint="0.79998168889431442"/>
  </sheetPr>
  <dimension ref="A1:AS1324"/>
  <sheetViews>
    <sheetView topLeftCell="C4" zoomScale="55" zoomScaleNormal="55" workbookViewId="0">
      <selection activeCell="J31" sqref="I31:J31"/>
    </sheetView>
  </sheetViews>
  <sheetFormatPr defaultColWidth="9.109375" defaultRowHeight="23.4" x14ac:dyDescent="0.4"/>
  <cols>
    <col min="1" max="1" width="5.88671875" style="543" customWidth="1"/>
    <col min="2" max="2" width="255.6640625" style="562" bestFit="1" customWidth="1"/>
    <col min="3" max="3" width="52.21875" style="562" customWidth="1"/>
    <col min="4" max="4" width="47.77734375" style="562" bestFit="1" customWidth="1"/>
    <col min="5" max="5" width="80.6640625" style="562" customWidth="1"/>
    <col min="6" max="6" width="40.44140625" style="562" customWidth="1"/>
    <col min="7" max="7" width="54.77734375" style="562" customWidth="1"/>
    <col min="8" max="8" width="21" style="562" customWidth="1"/>
    <col min="9" max="9" width="28.88671875" style="562" customWidth="1"/>
    <col min="10" max="10" width="22.21875" style="562" customWidth="1"/>
    <col min="11" max="11" width="30.6640625" style="562" customWidth="1"/>
    <col min="12" max="12" width="75.33203125" style="562" bestFit="1" customWidth="1"/>
    <col min="13" max="15" width="19.6640625" style="562" customWidth="1"/>
    <col min="16" max="17" width="13.6640625" style="562" customWidth="1"/>
    <col min="18" max="25" width="9.109375" style="562"/>
    <col min="26" max="26" width="9.109375" style="562" customWidth="1"/>
    <col min="27" max="27" width="9.109375" style="562" hidden="1" customWidth="1"/>
    <col min="28" max="28" width="30.88671875" style="562" hidden="1" customWidth="1"/>
    <col min="29" max="30" width="23.21875" style="562" hidden="1" customWidth="1"/>
    <col min="31" max="31" width="17" style="562" hidden="1" customWidth="1"/>
    <col min="32" max="32" width="9.109375" style="562" hidden="1" customWidth="1"/>
    <col min="33" max="33" width="13.21875" style="562" hidden="1" customWidth="1"/>
    <col min="34" max="34" width="5.77734375" style="562" hidden="1" customWidth="1"/>
    <col min="35" max="45" width="9.109375" style="562" hidden="1" customWidth="1"/>
    <col min="46" max="54" width="0" style="562" hidden="1" customWidth="1"/>
    <col min="55" max="16384" width="9.109375" style="562"/>
  </cols>
  <sheetData>
    <row r="1" spans="1:15" s="542" customFormat="1" ht="24" thickBot="1" x14ac:dyDescent="0.45">
      <c r="A1" s="540"/>
      <c r="B1" s="541" t="s">
        <v>1297</v>
      </c>
    </row>
    <row r="2" spans="1:15" s="543" customFormat="1" ht="24" thickTop="1" x14ac:dyDescent="0.4"/>
    <row r="3" spans="1:15" s="543" customFormat="1" x14ac:dyDescent="0.4">
      <c r="B3" s="892" t="str">
        <f>CONCATENATE("","Elenco analitico costi:  ", IN_Anagrafica!D6)</f>
        <v>Elenco analitico costi:  Bagaladi</v>
      </c>
      <c r="C3" s="893"/>
      <c r="D3" s="893"/>
      <c r="E3" s="893"/>
      <c r="F3" s="893"/>
      <c r="G3" s="893"/>
      <c r="H3" s="893"/>
      <c r="I3" s="893"/>
      <c r="J3" s="893"/>
      <c r="K3" s="893"/>
      <c r="L3" s="893"/>
      <c r="M3" s="893"/>
      <c r="N3" s="893"/>
      <c r="O3" s="894"/>
    </row>
    <row r="4" spans="1:15" s="543" customFormat="1" x14ac:dyDescent="0.4"/>
    <row r="5" spans="1:15" s="543" customFormat="1" x14ac:dyDescent="0.4">
      <c r="B5" s="544" t="s">
        <v>1192</v>
      </c>
    </row>
    <row r="6" spans="1:15" s="543" customFormat="1" x14ac:dyDescent="0.4"/>
    <row r="7" spans="1:15" s="543" customFormat="1" ht="30" x14ac:dyDescent="0.4">
      <c r="B7" s="761" t="s">
        <v>1181</v>
      </c>
      <c r="C7" s="546"/>
      <c r="D7" s="546"/>
      <c r="E7" s="761" t="s">
        <v>183</v>
      </c>
      <c r="F7" s="546"/>
      <c r="G7" s="761" t="s">
        <v>1182</v>
      </c>
      <c r="H7" s="759" t="s">
        <v>1381</v>
      </c>
      <c r="I7" s="759" t="s">
        <v>272</v>
      </c>
      <c r="J7" s="546"/>
      <c r="K7" s="761" t="s">
        <v>156</v>
      </c>
      <c r="L7" s="761" t="s">
        <v>1183</v>
      </c>
    </row>
    <row r="8" spans="1:15" s="543" customFormat="1" x14ac:dyDescent="0.4">
      <c r="B8" s="522" t="s">
        <v>1335</v>
      </c>
      <c r="C8" s="547"/>
      <c r="D8" s="547"/>
      <c r="E8" s="522" t="s">
        <v>11</v>
      </c>
      <c r="F8" s="547"/>
      <c r="G8" s="547"/>
      <c r="H8" s="537"/>
      <c r="I8" s="518"/>
      <c r="J8" s="547"/>
      <c r="K8" s="548">
        <f>SUM(H8:J8)</f>
        <v>0</v>
      </c>
      <c r="L8" s="563"/>
    </row>
    <row r="9" spans="1:15" s="543" customFormat="1" x14ac:dyDescent="0.4">
      <c r="B9" s="563"/>
      <c r="C9" s="547"/>
      <c r="D9" s="547"/>
      <c r="E9" s="563"/>
      <c r="F9" s="547"/>
      <c r="G9" s="563"/>
      <c r="H9" s="537"/>
      <c r="I9" s="537"/>
      <c r="J9" s="547"/>
      <c r="K9" s="548">
        <f>SUM(H9:J9)</f>
        <v>0</v>
      </c>
      <c r="L9" s="563"/>
    </row>
    <row r="10" spans="1:15" s="543" customFormat="1" x14ac:dyDescent="0.4">
      <c r="B10" s="563"/>
      <c r="C10" s="547"/>
      <c r="D10" s="547"/>
      <c r="E10" s="563"/>
      <c r="F10" s="547"/>
      <c r="G10" s="563"/>
      <c r="H10" s="537"/>
      <c r="I10" s="537"/>
      <c r="J10" s="547"/>
      <c r="K10" s="548">
        <f>SUM(H10:J10)</f>
        <v>0</v>
      </c>
      <c r="L10" s="563"/>
    </row>
    <row r="11" spans="1:15" s="543" customFormat="1" x14ac:dyDescent="0.4">
      <c r="B11" s="563"/>
      <c r="C11" s="547"/>
      <c r="D11" s="547"/>
      <c r="E11" s="563"/>
      <c r="F11" s="547"/>
      <c r="G11" s="563"/>
      <c r="H11" s="537"/>
      <c r="I11" s="537"/>
      <c r="J11" s="547"/>
      <c r="K11" s="548">
        <f t="shared" ref="K11:K20" si="0">SUM(H11:J11)</f>
        <v>0</v>
      </c>
      <c r="L11" s="563"/>
    </row>
    <row r="12" spans="1:15" s="543" customFormat="1" x14ac:dyDescent="0.4">
      <c r="B12" s="563"/>
      <c r="C12" s="547"/>
      <c r="D12" s="547"/>
      <c r="E12" s="563"/>
      <c r="F12" s="547"/>
      <c r="G12" s="563"/>
      <c r="H12" s="537"/>
      <c r="I12" s="537"/>
      <c r="J12" s="547"/>
      <c r="K12" s="548">
        <f t="shared" si="0"/>
        <v>0</v>
      </c>
      <c r="L12" s="563"/>
    </row>
    <row r="13" spans="1:15" s="543" customFormat="1" x14ac:dyDescent="0.4">
      <c r="B13" s="563"/>
      <c r="C13" s="547"/>
      <c r="D13" s="547"/>
      <c r="E13" s="563"/>
      <c r="F13" s="547"/>
      <c r="G13" s="563"/>
      <c r="H13" s="537"/>
      <c r="I13" s="537"/>
      <c r="J13" s="547"/>
      <c r="K13" s="548">
        <f t="shared" si="0"/>
        <v>0</v>
      </c>
      <c r="L13" s="563"/>
    </row>
    <row r="14" spans="1:15" s="543" customFormat="1" x14ac:dyDescent="0.4">
      <c r="B14" s="563"/>
      <c r="C14" s="547"/>
      <c r="D14" s="547"/>
      <c r="E14" s="563"/>
      <c r="F14" s="547"/>
      <c r="G14" s="563"/>
      <c r="H14" s="537"/>
      <c r="I14" s="537"/>
      <c r="J14" s="547"/>
      <c r="K14" s="548">
        <f t="shared" si="0"/>
        <v>0</v>
      </c>
      <c r="L14" s="563"/>
    </row>
    <row r="15" spans="1:15" s="543" customFormat="1" x14ac:dyDescent="0.4">
      <c r="B15" s="563"/>
      <c r="C15" s="547"/>
      <c r="D15" s="547"/>
      <c r="E15" s="563"/>
      <c r="F15" s="547"/>
      <c r="G15" s="563"/>
      <c r="H15" s="537"/>
      <c r="I15" s="537"/>
      <c r="J15" s="547"/>
      <c r="K15" s="548">
        <f t="shared" si="0"/>
        <v>0</v>
      </c>
      <c r="L15" s="563"/>
    </row>
    <row r="16" spans="1:15" s="543" customFormat="1" x14ac:dyDescent="0.4">
      <c r="B16" s="563"/>
      <c r="C16" s="547"/>
      <c r="D16" s="547"/>
      <c r="E16" s="563"/>
      <c r="F16" s="547"/>
      <c r="G16" s="563"/>
      <c r="H16" s="537"/>
      <c r="I16" s="537"/>
      <c r="J16" s="547"/>
      <c r="K16" s="548">
        <f t="shared" si="0"/>
        <v>0</v>
      </c>
      <c r="L16" s="563"/>
    </row>
    <row r="17" spans="2:28" s="543" customFormat="1" x14ac:dyDescent="0.4">
      <c r="B17" s="563"/>
      <c r="C17" s="547"/>
      <c r="D17" s="547"/>
      <c r="E17" s="563"/>
      <c r="F17" s="547"/>
      <c r="G17" s="563"/>
      <c r="H17" s="537"/>
      <c r="I17" s="537"/>
      <c r="J17" s="547"/>
      <c r="K17" s="548">
        <f t="shared" si="0"/>
        <v>0</v>
      </c>
      <c r="L17" s="563"/>
    </row>
    <row r="18" spans="2:28" s="543" customFormat="1" x14ac:dyDescent="0.4">
      <c r="B18" s="563"/>
      <c r="C18" s="547"/>
      <c r="D18" s="547"/>
      <c r="E18" s="563"/>
      <c r="F18" s="547"/>
      <c r="G18" s="563"/>
      <c r="H18" s="537"/>
      <c r="I18" s="537"/>
      <c r="J18" s="547"/>
      <c r="K18" s="548">
        <f t="shared" si="0"/>
        <v>0</v>
      </c>
      <c r="L18" s="563"/>
    </row>
    <row r="19" spans="2:28" s="543" customFormat="1" x14ac:dyDescent="0.4">
      <c r="B19" s="563"/>
      <c r="C19" s="547"/>
      <c r="D19" s="547"/>
      <c r="E19" s="563"/>
      <c r="F19" s="547"/>
      <c r="G19" s="563"/>
      <c r="H19" s="537"/>
      <c r="I19" s="537"/>
      <c r="J19" s="547"/>
      <c r="K19" s="548">
        <f t="shared" si="0"/>
        <v>0</v>
      </c>
      <c r="L19" s="563"/>
    </row>
    <row r="20" spans="2:28" s="543" customFormat="1" x14ac:dyDescent="0.4">
      <c r="B20" s="563"/>
      <c r="C20" s="547"/>
      <c r="D20" s="547"/>
      <c r="E20" s="563"/>
      <c r="F20" s="547"/>
      <c r="G20" s="563"/>
      <c r="H20" s="537"/>
      <c r="I20" s="537"/>
      <c r="J20" s="547"/>
      <c r="K20" s="548">
        <f t="shared" si="0"/>
        <v>0</v>
      </c>
      <c r="L20" s="563"/>
    </row>
    <row r="21" spans="2:28" s="543" customFormat="1" x14ac:dyDescent="0.4"/>
    <row r="22" spans="2:28" s="543" customFormat="1" x14ac:dyDescent="0.4">
      <c r="B22" s="545"/>
    </row>
    <row r="23" spans="2:28" s="543" customFormat="1" x14ac:dyDescent="0.4"/>
    <row r="24" spans="2:28" s="543" customFormat="1" x14ac:dyDescent="0.4"/>
    <row r="25" spans="2:28" s="543" customFormat="1" x14ac:dyDescent="0.4"/>
    <row r="26" spans="2:28" s="543" customFormat="1" x14ac:dyDescent="0.4"/>
    <row r="27" spans="2:28" s="543" customFormat="1" x14ac:dyDescent="0.4">
      <c r="B27" s="544" t="s">
        <v>1193</v>
      </c>
    </row>
    <row r="28" spans="2:28" s="549" customFormat="1" ht="46.8" x14ac:dyDescent="0.3">
      <c r="B28" s="761" t="s">
        <v>192</v>
      </c>
      <c r="C28" s="761" t="s">
        <v>193</v>
      </c>
      <c r="D28" s="762" t="s">
        <v>271</v>
      </c>
      <c r="E28" s="761" t="s">
        <v>183</v>
      </c>
      <c r="F28" s="759" t="s">
        <v>1336</v>
      </c>
      <c r="G28" s="761" t="s">
        <v>146</v>
      </c>
      <c r="H28" s="761" t="s">
        <v>279</v>
      </c>
      <c r="I28" s="761" t="s">
        <v>1298</v>
      </c>
      <c r="J28" s="761" t="s">
        <v>272</v>
      </c>
      <c r="K28" s="761" t="s">
        <v>156</v>
      </c>
      <c r="L28" s="761" t="s">
        <v>190</v>
      </c>
      <c r="AB28" s="550" t="s">
        <v>184</v>
      </c>
    </row>
    <row r="29" spans="2:28" s="543" customFormat="1" x14ac:dyDescent="0.4">
      <c r="B29" s="563"/>
      <c r="C29" s="563"/>
      <c r="D29" s="565"/>
      <c r="E29" s="566"/>
      <c r="F29" s="522" t="s">
        <v>273</v>
      </c>
      <c r="G29" s="538"/>
      <c r="H29" s="551" t="str">
        <f t="shared" ref="H29:H68" si="1">IFERROR(VLOOKUP(G29,$AG$39:$AH$47,2,FALSE),"")</f>
        <v/>
      </c>
      <c r="I29" s="564"/>
      <c r="J29" s="564"/>
      <c r="K29" s="548">
        <f>SUM(I29:J29)</f>
        <v>0</v>
      </c>
      <c r="L29" s="563"/>
      <c r="AB29" s="552" t="s">
        <v>185</v>
      </c>
    </row>
    <row r="30" spans="2:28" s="543" customFormat="1" x14ac:dyDescent="0.4">
      <c r="B30" s="563"/>
      <c r="C30" s="563"/>
      <c r="D30" s="565"/>
      <c r="E30" s="566"/>
      <c r="F30" s="522" t="s">
        <v>273</v>
      </c>
      <c r="G30" s="538"/>
      <c r="H30" s="551" t="str">
        <f t="shared" si="1"/>
        <v/>
      </c>
      <c r="I30" s="564"/>
      <c r="J30" s="564"/>
      <c r="K30" s="548">
        <f t="shared" ref="K30:K68" si="2">SUM(I30:J30)</f>
        <v>0</v>
      </c>
      <c r="L30" s="563"/>
      <c r="AB30" s="550" t="s">
        <v>186</v>
      </c>
    </row>
    <row r="31" spans="2:28" s="543" customFormat="1" x14ac:dyDescent="0.4">
      <c r="B31" s="563"/>
      <c r="C31" s="563"/>
      <c r="D31" s="565"/>
      <c r="E31" s="566"/>
      <c r="F31" s="522" t="s">
        <v>273</v>
      </c>
      <c r="G31" s="538"/>
      <c r="H31" s="551" t="str">
        <f t="shared" si="1"/>
        <v/>
      </c>
      <c r="I31" s="564"/>
      <c r="J31" s="564"/>
      <c r="K31" s="548">
        <f t="shared" si="2"/>
        <v>0</v>
      </c>
      <c r="L31" s="563"/>
      <c r="AB31" s="552" t="s">
        <v>187</v>
      </c>
    </row>
    <row r="32" spans="2:28" s="543" customFormat="1" x14ac:dyDescent="0.4">
      <c r="B32" s="563"/>
      <c r="C32" s="563"/>
      <c r="D32" s="565"/>
      <c r="E32" s="566"/>
      <c r="F32" s="522" t="s">
        <v>273</v>
      </c>
      <c r="G32" s="538"/>
      <c r="H32" s="551" t="str">
        <f t="shared" si="1"/>
        <v/>
      </c>
      <c r="I32" s="564"/>
      <c r="J32" s="564"/>
      <c r="K32" s="548">
        <f t="shared" si="2"/>
        <v>0</v>
      </c>
      <c r="L32" s="563"/>
      <c r="AB32" s="552" t="s">
        <v>191</v>
      </c>
    </row>
    <row r="33" spans="2:34" s="543" customFormat="1" x14ac:dyDescent="0.4">
      <c r="B33" s="563"/>
      <c r="C33" s="563"/>
      <c r="D33" s="565"/>
      <c r="E33" s="566"/>
      <c r="F33" s="522" t="s">
        <v>273</v>
      </c>
      <c r="G33" s="538"/>
      <c r="H33" s="551" t="str">
        <f t="shared" si="1"/>
        <v/>
      </c>
      <c r="I33" s="564"/>
      <c r="J33" s="564"/>
      <c r="K33" s="548">
        <f t="shared" si="2"/>
        <v>0</v>
      </c>
      <c r="L33" s="563"/>
      <c r="AB33" s="550" t="s">
        <v>188</v>
      </c>
    </row>
    <row r="34" spans="2:34" s="543" customFormat="1" x14ac:dyDescent="0.4">
      <c r="B34" s="563"/>
      <c r="C34" s="563"/>
      <c r="D34" s="565"/>
      <c r="E34" s="566"/>
      <c r="F34" s="522" t="s">
        <v>273</v>
      </c>
      <c r="G34" s="538"/>
      <c r="H34" s="551" t="str">
        <f t="shared" si="1"/>
        <v/>
      </c>
      <c r="I34" s="564"/>
      <c r="J34" s="564"/>
      <c r="K34" s="548">
        <f t="shared" si="2"/>
        <v>0</v>
      </c>
      <c r="L34" s="563"/>
      <c r="AB34" s="550" t="s">
        <v>189</v>
      </c>
    </row>
    <row r="35" spans="2:34" s="543" customFormat="1" x14ac:dyDescent="0.4">
      <c r="B35" s="563"/>
      <c r="C35" s="563"/>
      <c r="D35" s="565"/>
      <c r="E35" s="566"/>
      <c r="F35" s="522" t="s">
        <v>273</v>
      </c>
      <c r="G35" s="538"/>
      <c r="H35" s="551" t="str">
        <f t="shared" si="1"/>
        <v/>
      </c>
      <c r="I35" s="564"/>
      <c r="J35" s="564"/>
      <c r="K35" s="548">
        <f t="shared" si="2"/>
        <v>0</v>
      </c>
      <c r="L35" s="563"/>
      <c r="AB35" s="550"/>
    </row>
    <row r="36" spans="2:34" s="543" customFormat="1" x14ac:dyDescent="0.4">
      <c r="B36" s="563"/>
      <c r="C36" s="563"/>
      <c r="D36" s="565"/>
      <c r="E36" s="566"/>
      <c r="F36" s="522" t="s">
        <v>273</v>
      </c>
      <c r="G36" s="538"/>
      <c r="H36" s="551" t="str">
        <f t="shared" si="1"/>
        <v/>
      </c>
      <c r="I36" s="564"/>
      <c r="J36" s="564"/>
      <c r="K36" s="548">
        <f t="shared" si="2"/>
        <v>0</v>
      </c>
      <c r="L36" s="563"/>
      <c r="AB36" s="550"/>
    </row>
    <row r="37" spans="2:34" s="543" customFormat="1" x14ac:dyDescent="0.4">
      <c r="B37" s="563"/>
      <c r="C37" s="563"/>
      <c r="D37" s="565"/>
      <c r="E37" s="566"/>
      <c r="F37" s="522" t="s">
        <v>273</v>
      </c>
      <c r="G37" s="538"/>
      <c r="H37" s="551" t="str">
        <f t="shared" si="1"/>
        <v/>
      </c>
      <c r="I37" s="564"/>
      <c r="J37" s="564"/>
      <c r="K37" s="548">
        <f t="shared" si="2"/>
        <v>0</v>
      </c>
      <c r="L37" s="563"/>
      <c r="AB37" s="553"/>
    </row>
    <row r="38" spans="2:34" s="543" customFormat="1" x14ac:dyDescent="0.4">
      <c r="B38" s="563"/>
      <c r="C38" s="563"/>
      <c r="D38" s="565"/>
      <c r="E38" s="566"/>
      <c r="F38" s="522" t="s">
        <v>273</v>
      </c>
      <c r="G38" s="538"/>
      <c r="H38" s="551" t="str">
        <f t="shared" si="1"/>
        <v/>
      </c>
      <c r="I38" s="564"/>
      <c r="J38" s="564"/>
      <c r="K38" s="548">
        <f t="shared" si="2"/>
        <v>0</v>
      </c>
      <c r="L38" s="563"/>
      <c r="AB38" s="554" t="s">
        <v>273</v>
      </c>
      <c r="AC38" s="555" t="s">
        <v>274</v>
      </c>
      <c r="AD38" s="555" t="s">
        <v>275</v>
      </c>
      <c r="AE38" s="555" t="s">
        <v>40</v>
      </c>
    </row>
    <row r="39" spans="2:34" s="543" customFormat="1" ht="27" x14ac:dyDescent="0.55000000000000004">
      <c r="B39" s="563"/>
      <c r="C39" s="563"/>
      <c r="D39" s="565"/>
      <c r="E39" s="566"/>
      <c r="F39" s="522" t="s">
        <v>273</v>
      </c>
      <c r="G39" s="538"/>
      <c r="H39" s="551" t="str">
        <f t="shared" si="1"/>
        <v/>
      </c>
      <c r="I39" s="564"/>
      <c r="J39" s="564"/>
      <c r="K39" s="548">
        <f t="shared" si="2"/>
        <v>0</v>
      </c>
      <c r="L39" s="563"/>
      <c r="AB39" s="556" t="s">
        <v>1299</v>
      </c>
      <c r="AC39" s="487" t="s">
        <v>34</v>
      </c>
      <c r="AD39" s="487" t="s">
        <v>34</v>
      </c>
      <c r="AE39" s="487" t="s">
        <v>40</v>
      </c>
      <c r="AG39" s="557" t="s">
        <v>1299</v>
      </c>
      <c r="AH39" s="557" t="s">
        <v>277</v>
      </c>
    </row>
    <row r="40" spans="2:34" s="543" customFormat="1" ht="27" x14ac:dyDescent="0.55000000000000004">
      <c r="B40" s="563"/>
      <c r="C40" s="563"/>
      <c r="D40" s="565"/>
      <c r="E40" s="566"/>
      <c r="F40" s="522" t="s">
        <v>273</v>
      </c>
      <c r="G40" s="538"/>
      <c r="H40" s="551" t="str">
        <f t="shared" si="1"/>
        <v/>
      </c>
      <c r="I40" s="564"/>
      <c r="J40" s="564"/>
      <c r="K40" s="548">
        <f t="shared" si="2"/>
        <v>0</v>
      </c>
      <c r="L40" s="563"/>
      <c r="AB40" s="558" t="s">
        <v>1300</v>
      </c>
      <c r="AC40" s="487" t="s">
        <v>36</v>
      </c>
      <c r="AD40" s="487" t="s">
        <v>36</v>
      </c>
      <c r="AG40" s="559" t="s">
        <v>1300</v>
      </c>
      <c r="AH40" s="557" t="s">
        <v>277</v>
      </c>
    </row>
    <row r="41" spans="2:34" s="543" customFormat="1" ht="27" x14ac:dyDescent="0.55000000000000004">
      <c r="B41" s="563"/>
      <c r="C41" s="563"/>
      <c r="D41" s="565"/>
      <c r="E41" s="566"/>
      <c r="F41" s="522" t="s">
        <v>273</v>
      </c>
      <c r="G41" s="538"/>
      <c r="H41" s="551" t="str">
        <f t="shared" si="1"/>
        <v/>
      </c>
      <c r="I41" s="564"/>
      <c r="J41" s="564"/>
      <c r="K41" s="548">
        <f t="shared" si="2"/>
        <v>0</v>
      </c>
      <c r="L41" s="563"/>
      <c r="AB41" s="558" t="s">
        <v>1301</v>
      </c>
      <c r="AC41" s="487" t="s">
        <v>38</v>
      </c>
      <c r="AD41" s="487" t="s">
        <v>38</v>
      </c>
      <c r="AG41" s="559" t="s">
        <v>1301</v>
      </c>
      <c r="AH41" s="557" t="s">
        <v>277</v>
      </c>
    </row>
    <row r="42" spans="2:34" s="543" customFormat="1" ht="27" x14ac:dyDescent="0.55000000000000004">
      <c r="B42" s="563"/>
      <c r="C42" s="563"/>
      <c r="D42" s="565"/>
      <c r="E42" s="566"/>
      <c r="F42" s="522" t="s">
        <v>273</v>
      </c>
      <c r="G42" s="538"/>
      <c r="H42" s="551" t="str">
        <f t="shared" si="1"/>
        <v/>
      </c>
      <c r="I42" s="564"/>
      <c r="J42" s="564"/>
      <c r="K42" s="548">
        <f t="shared" si="2"/>
        <v>0</v>
      </c>
      <c r="L42" s="563"/>
      <c r="AB42" s="558" t="s">
        <v>1302</v>
      </c>
      <c r="AG42" s="559" t="s">
        <v>1302</v>
      </c>
      <c r="AH42" s="557" t="s">
        <v>277</v>
      </c>
    </row>
    <row r="43" spans="2:34" s="543" customFormat="1" ht="27" x14ac:dyDescent="0.55000000000000004">
      <c r="B43" s="563"/>
      <c r="C43" s="563"/>
      <c r="D43" s="565"/>
      <c r="E43" s="566"/>
      <c r="F43" s="522" t="s">
        <v>273</v>
      </c>
      <c r="G43" s="538"/>
      <c r="H43" s="551" t="str">
        <f t="shared" si="1"/>
        <v/>
      </c>
      <c r="I43" s="564"/>
      <c r="J43" s="564"/>
      <c r="K43" s="548">
        <f t="shared" si="2"/>
        <v>0</v>
      </c>
      <c r="L43" s="563"/>
      <c r="AB43" s="558" t="s">
        <v>1303</v>
      </c>
      <c r="AG43" s="559" t="s">
        <v>1303</v>
      </c>
      <c r="AH43" s="559" t="s">
        <v>278</v>
      </c>
    </row>
    <row r="44" spans="2:34" s="543" customFormat="1" ht="27" x14ac:dyDescent="0.55000000000000004">
      <c r="B44" s="563"/>
      <c r="C44" s="563"/>
      <c r="D44" s="565"/>
      <c r="E44" s="566"/>
      <c r="F44" s="522" t="s">
        <v>273</v>
      </c>
      <c r="G44" s="538"/>
      <c r="H44" s="551" t="str">
        <f t="shared" si="1"/>
        <v/>
      </c>
      <c r="I44" s="564"/>
      <c r="J44" s="564"/>
      <c r="K44" s="548">
        <f t="shared" si="2"/>
        <v>0</v>
      </c>
      <c r="L44" s="563"/>
      <c r="AB44" s="558" t="s">
        <v>1304</v>
      </c>
      <c r="AG44" s="559" t="s">
        <v>1304</v>
      </c>
      <c r="AH44" s="559" t="s">
        <v>278</v>
      </c>
    </row>
    <row r="45" spans="2:34" s="543" customFormat="1" ht="27" x14ac:dyDescent="0.55000000000000004">
      <c r="B45" s="563"/>
      <c r="C45" s="563"/>
      <c r="D45" s="565"/>
      <c r="E45" s="566"/>
      <c r="F45" s="522" t="s">
        <v>273</v>
      </c>
      <c r="G45" s="538"/>
      <c r="H45" s="551" t="str">
        <f t="shared" si="1"/>
        <v/>
      </c>
      <c r="I45" s="564"/>
      <c r="J45" s="564"/>
      <c r="K45" s="548">
        <f t="shared" si="2"/>
        <v>0</v>
      </c>
      <c r="L45" s="563"/>
      <c r="AB45" s="558" t="s">
        <v>1305</v>
      </c>
      <c r="AG45" s="559" t="s">
        <v>1305</v>
      </c>
      <c r="AH45" s="559" t="s">
        <v>278</v>
      </c>
    </row>
    <row r="46" spans="2:34" s="543" customFormat="1" ht="27" x14ac:dyDescent="0.55000000000000004">
      <c r="B46" s="563"/>
      <c r="C46" s="563"/>
      <c r="D46" s="565"/>
      <c r="E46" s="566"/>
      <c r="F46" s="522" t="s">
        <v>273</v>
      </c>
      <c r="G46" s="538"/>
      <c r="H46" s="551" t="str">
        <f t="shared" si="1"/>
        <v/>
      </c>
      <c r="I46" s="564"/>
      <c r="J46" s="564"/>
      <c r="K46" s="548">
        <f t="shared" si="2"/>
        <v>0</v>
      </c>
      <c r="L46" s="563"/>
      <c r="AB46" s="558" t="s">
        <v>1306</v>
      </c>
      <c r="AG46" s="559" t="s">
        <v>1306</v>
      </c>
      <c r="AH46" s="559" t="s">
        <v>278</v>
      </c>
    </row>
    <row r="47" spans="2:34" s="543" customFormat="1" ht="27" x14ac:dyDescent="0.55000000000000004">
      <c r="B47" s="563"/>
      <c r="C47" s="563"/>
      <c r="D47" s="565"/>
      <c r="E47" s="566"/>
      <c r="F47" s="522" t="s">
        <v>273</v>
      </c>
      <c r="G47" s="538"/>
      <c r="H47" s="551" t="str">
        <f t="shared" si="1"/>
        <v/>
      </c>
      <c r="I47" s="564"/>
      <c r="J47" s="564"/>
      <c r="K47" s="548">
        <f t="shared" si="2"/>
        <v>0</v>
      </c>
      <c r="L47" s="563"/>
      <c r="AB47" s="558" t="s">
        <v>1307</v>
      </c>
      <c r="AG47" s="559" t="s">
        <v>1307</v>
      </c>
      <c r="AH47" s="559" t="s">
        <v>278</v>
      </c>
    </row>
    <row r="48" spans="2:34" s="543" customFormat="1" x14ac:dyDescent="0.4">
      <c r="B48" s="563"/>
      <c r="C48" s="563"/>
      <c r="D48" s="565"/>
      <c r="E48" s="566"/>
      <c r="F48" s="522" t="s">
        <v>273</v>
      </c>
      <c r="G48" s="538"/>
      <c r="H48" s="551" t="str">
        <f t="shared" si="1"/>
        <v/>
      </c>
      <c r="I48" s="564"/>
      <c r="J48" s="564"/>
      <c r="K48" s="548">
        <f t="shared" si="2"/>
        <v>0</v>
      </c>
      <c r="L48" s="563"/>
      <c r="AB48" s="560"/>
    </row>
    <row r="49" spans="2:12" s="543" customFormat="1" x14ac:dyDescent="0.4">
      <c r="B49" s="563"/>
      <c r="C49" s="563"/>
      <c r="D49" s="565"/>
      <c r="E49" s="566"/>
      <c r="F49" s="522" t="s">
        <v>273</v>
      </c>
      <c r="G49" s="538"/>
      <c r="H49" s="551" t="str">
        <f t="shared" si="1"/>
        <v/>
      </c>
      <c r="I49" s="564"/>
      <c r="J49" s="564"/>
      <c r="K49" s="548">
        <f t="shared" si="2"/>
        <v>0</v>
      </c>
      <c r="L49" s="563"/>
    </row>
    <row r="50" spans="2:12" s="543" customFormat="1" x14ac:dyDescent="0.4">
      <c r="B50" s="563"/>
      <c r="C50" s="563"/>
      <c r="D50" s="565"/>
      <c r="E50" s="566"/>
      <c r="F50" s="522" t="s">
        <v>273</v>
      </c>
      <c r="G50" s="538"/>
      <c r="H50" s="551" t="str">
        <f t="shared" si="1"/>
        <v/>
      </c>
      <c r="I50" s="564"/>
      <c r="J50" s="564"/>
      <c r="K50" s="548">
        <f t="shared" si="2"/>
        <v>0</v>
      </c>
      <c r="L50" s="563"/>
    </row>
    <row r="51" spans="2:12" s="543" customFormat="1" x14ac:dyDescent="0.4">
      <c r="B51" s="563"/>
      <c r="C51" s="563"/>
      <c r="D51" s="565"/>
      <c r="E51" s="566"/>
      <c r="F51" s="522" t="s">
        <v>273</v>
      </c>
      <c r="G51" s="538"/>
      <c r="H51" s="551" t="str">
        <f t="shared" si="1"/>
        <v/>
      </c>
      <c r="I51" s="564"/>
      <c r="J51" s="564"/>
      <c r="K51" s="548">
        <f t="shared" si="2"/>
        <v>0</v>
      </c>
      <c r="L51" s="563"/>
    </row>
    <row r="52" spans="2:12" s="543" customFormat="1" x14ac:dyDescent="0.4">
      <c r="B52" s="563"/>
      <c r="C52" s="563"/>
      <c r="D52" s="565"/>
      <c r="E52" s="566"/>
      <c r="F52" s="522" t="s">
        <v>273</v>
      </c>
      <c r="G52" s="538"/>
      <c r="H52" s="551" t="str">
        <f t="shared" si="1"/>
        <v/>
      </c>
      <c r="I52" s="564"/>
      <c r="J52" s="564"/>
      <c r="K52" s="548">
        <f t="shared" si="2"/>
        <v>0</v>
      </c>
      <c r="L52" s="563"/>
    </row>
    <row r="53" spans="2:12" s="543" customFormat="1" x14ac:dyDescent="0.4">
      <c r="B53" s="563"/>
      <c r="C53" s="563"/>
      <c r="D53" s="565"/>
      <c r="E53" s="566"/>
      <c r="F53" s="522" t="s">
        <v>273</v>
      </c>
      <c r="G53" s="538"/>
      <c r="H53" s="551" t="str">
        <f t="shared" si="1"/>
        <v/>
      </c>
      <c r="I53" s="564"/>
      <c r="J53" s="564"/>
      <c r="K53" s="548">
        <f t="shared" si="2"/>
        <v>0</v>
      </c>
      <c r="L53" s="563"/>
    </row>
    <row r="54" spans="2:12" s="543" customFormat="1" x14ac:dyDescent="0.4">
      <c r="B54" s="563"/>
      <c r="C54" s="563"/>
      <c r="D54" s="565"/>
      <c r="E54" s="566"/>
      <c r="F54" s="522" t="s">
        <v>273</v>
      </c>
      <c r="G54" s="538"/>
      <c r="H54" s="551" t="str">
        <f t="shared" si="1"/>
        <v/>
      </c>
      <c r="I54" s="564"/>
      <c r="J54" s="564"/>
      <c r="K54" s="548">
        <f t="shared" si="2"/>
        <v>0</v>
      </c>
      <c r="L54" s="563"/>
    </row>
    <row r="55" spans="2:12" s="543" customFormat="1" x14ac:dyDescent="0.4">
      <c r="B55" s="563"/>
      <c r="C55" s="563"/>
      <c r="D55" s="565"/>
      <c r="E55" s="566"/>
      <c r="F55" s="522" t="s">
        <v>273</v>
      </c>
      <c r="G55" s="538"/>
      <c r="H55" s="551" t="str">
        <f t="shared" si="1"/>
        <v/>
      </c>
      <c r="I55" s="564"/>
      <c r="J55" s="564"/>
      <c r="K55" s="548">
        <f t="shared" si="2"/>
        <v>0</v>
      </c>
      <c r="L55" s="563"/>
    </row>
    <row r="56" spans="2:12" s="543" customFormat="1" x14ac:dyDescent="0.4">
      <c r="B56" s="563"/>
      <c r="C56" s="563"/>
      <c r="D56" s="565"/>
      <c r="E56" s="566"/>
      <c r="F56" s="522" t="s">
        <v>273</v>
      </c>
      <c r="G56" s="538"/>
      <c r="H56" s="551" t="str">
        <f t="shared" si="1"/>
        <v/>
      </c>
      <c r="I56" s="564"/>
      <c r="J56" s="564"/>
      <c r="K56" s="548">
        <f t="shared" si="2"/>
        <v>0</v>
      </c>
      <c r="L56" s="563"/>
    </row>
    <row r="57" spans="2:12" s="543" customFormat="1" x14ac:dyDescent="0.4">
      <c r="B57" s="563"/>
      <c r="C57" s="563"/>
      <c r="D57" s="565"/>
      <c r="E57" s="566"/>
      <c r="F57" s="522" t="s">
        <v>273</v>
      </c>
      <c r="G57" s="538"/>
      <c r="H57" s="551" t="str">
        <f t="shared" si="1"/>
        <v/>
      </c>
      <c r="I57" s="564"/>
      <c r="J57" s="564"/>
      <c r="K57" s="548">
        <f t="shared" si="2"/>
        <v>0</v>
      </c>
      <c r="L57" s="563"/>
    </row>
    <row r="58" spans="2:12" s="543" customFormat="1" x14ac:dyDescent="0.4">
      <c r="B58" s="563"/>
      <c r="C58" s="563"/>
      <c r="D58" s="565"/>
      <c r="E58" s="566"/>
      <c r="F58" s="522" t="s">
        <v>273</v>
      </c>
      <c r="G58" s="538"/>
      <c r="H58" s="551" t="str">
        <f t="shared" si="1"/>
        <v/>
      </c>
      <c r="I58" s="564"/>
      <c r="J58" s="564"/>
      <c r="K58" s="548">
        <f t="shared" si="2"/>
        <v>0</v>
      </c>
      <c r="L58" s="563"/>
    </row>
    <row r="59" spans="2:12" s="543" customFormat="1" x14ac:dyDescent="0.4">
      <c r="B59" s="563"/>
      <c r="C59" s="563"/>
      <c r="D59" s="565"/>
      <c r="E59" s="566"/>
      <c r="F59" s="522" t="s">
        <v>273</v>
      </c>
      <c r="G59" s="538"/>
      <c r="H59" s="551" t="str">
        <f t="shared" si="1"/>
        <v/>
      </c>
      <c r="I59" s="564"/>
      <c r="J59" s="564"/>
      <c r="K59" s="548">
        <f t="shared" si="2"/>
        <v>0</v>
      </c>
      <c r="L59" s="563"/>
    </row>
    <row r="60" spans="2:12" s="543" customFormat="1" x14ac:dyDescent="0.4">
      <c r="B60" s="563"/>
      <c r="C60" s="563"/>
      <c r="D60" s="565"/>
      <c r="E60" s="566"/>
      <c r="F60" s="522" t="s">
        <v>273</v>
      </c>
      <c r="G60" s="538"/>
      <c r="H60" s="551" t="str">
        <f t="shared" si="1"/>
        <v/>
      </c>
      <c r="I60" s="564"/>
      <c r="J60" s="564"/>
      <c r="K60" s="548">
        <f t="shared" si="2"/>
        <v>0</v>
      </c>
      <c r="L60" s="563"/>
    </row>
    <row r="61" spans="2:12" s="543" customFormat="1" x14ac:dyDescent="0.4">
      <c r="B61" s="563"/>
      <c r="C61" s="563"/>
      <c r="D61" s="565"/>
      <c r="E61" s="566"/>
      <c r="F61" s="522" t="s">
        <v>273</v>
      </c>
      <c r="G61" s="538"/>
      <c r="H61" s="551" t="str">
        <f t="shared" si="1"/>
        <v/>
      </c>
      <c r="I61" s="564"/>
      <c r="J61" s="564"/>
      <c r="K61" s="548">
        <f t="shared" si="2"/>
        <v>0</v>
      </c>
      <c r="L61" s="563"/>
    </row>
    <row r="62" spans="2:12" s="543" customFormat="1" x14ac:dyDescent="0.4">
      <c r="B62" s="563"/>
      <c r="C62" s="563"/>
      <c r="D62" s="565"/>
      <c r="E62" s="566"/>
      <c r="F62" s="522" t="s">
        <v>273</v>
      </c>
      <c r="G62" s="538"/>
      <c r="H62" s="551" t="str">
        <f t="shared" si="1"/>
        <v/>
      </c>
      <c r="I62" s="564"/>
      <c r="J62" s="564"/>
      <c r="K62" s="548">
        <f t="shared" si="2"/>
        <v>0</v>
      </c>
      <c r="L62" s="563"/>
    </row>
    <row r="63" spans="2:12" s="543" customFormat="1" x14ac:dyDescent="0.4">
      <c r="B63" s="563"/>
      <c r="C63" s="563"/>
      <c r="D63" s="565"/>
      <c r="E63" s="566"/>
      <c r="F63" s="522" t="s">
        <v>273</v>
      </c>
      <c r="G63" s="538"/>
      <c r="H63" s="551" t="str">
        <f t="shared" si="1"/>
        <v/>
      </c>
      <c r="I63" s="564"/>
      <c r="J63" s="564"/>
      <c r="K63" s="548">
        <f t="shared" si="2"/>
        <v>0</v>
      </c>
      <c r="L63" s="563"/>
    </row>
    <row r="64" spans="2:12" s="543" customFormat="1" x14ac:dyDescent="0.4">
      <c r="B64" s="563"/>
      <c r="C64" s="563"/>
      <c r="D64" s="565"/>
      <c r="E64" s="566"/>
      <c r="F64" s="522" t="s">
        <v>273</v>
      </c>
      <c r="G64" s="538"/>
      <c r="H64" s="551" t="str">
        <f t="shared" si="1"/>
        <v/>
      </c>
      <c r="I64" s="564"/>
      <c r="J64" s="564"/>
      <c r="K64" s="548">
        <f t="shared" si="2"/>
        <v>0</v>
      </c>
      <c r="L64" s="563"/>
    </row>
    <row r="65" spans="2:12" s="543" customFormat="1" x14ac:dyDescent="0.4">
      <c r="B65" s="563"/>
      <c r="C65" s="563"/>
      <c r="D65" s="565"/>
      <c r="E65" s="566"/>
      <c r="F65" s="522" t="s">
        <v>273</v>
      </c>
      <c r="G65" s="538"/>
      <c r="H65" s="551" t="str">
        <f t="shared" si="1"/>
        <v/>
      </c>
      <c r="I65" s="564"/>
      <c r="J65" s="564"/>
      <c r="K65" s="548">
        <f t="shared" si="2"/>
        <v>0</v>
      </c>
      <c r="L65" s="563"/>
    </row>
    <row r="66" spans="2:12" s="543" customFormat="1" x14ac:dyDescent="0.4">
      <c r="B66" s="563"/>
      <c r="C66" s="563"/>
      <c r="D66" s="565"/>
      <c r="E66" s="566"/>
      <c r="F66" s="522" t="s">
        <v>273</v>
      </c>
      <c r="G66" s="538"/>
      <c r="H66" s="551" t="str">
        <f t="shared" si="1"/>
        <v/>
      </c>
      <c r="I66" s="564"/>
      <c r="J66" s="564"/>
      <c r="K66" s="548">
        <f t="shared" si="2"/>
        <v>0</v>
      </c>
      <c r="L66" s="563"/>
    </row>
    <row r="67" spans="2:12" s="543" customFormat="1" x14ac:dyDescent="0.4">
      <c r="B67" s="563"/>
      <c r="C67" s="563"/>
      <c r="D67" s="565"/>
      <c r="E67" s="566"/>
      <c r="F67" s="522" t="s">
        <v>273</v>
      </c>
      <c r="G67" s="538"/>
      <c r="H67" s="551" t="str">
        <f t="shared" si="1"/>
        <v/>
      </c>
      <c r="I67" s="564"/>
      <c r="J67" s="564"/>
      <c r="K67" s="548">
        <f t="shared" si="2"/>
        <v>0</v>
      </c>
      <c r="L67" s="563"/>
    </row>
    <row r="68" spans="2:12" s="543" customFormat="1" x14ac:dyDescent="0.4">
      <c r="B68" s="563"/>
      <c r="C68" s="563"/>
      <c r="D68" s="565"/>
      <c r="E68" s="566"/>
      <c r="F68" s="522" t="s">
        <v>273</v>
      </c>
      <c r="G68" s="538"/>
      <c r="H68" s="551" t="str">
        <f t="shared" si="1"/>
        <v/>
      </c>
      <c r="I68" s="564"/>
      <c r="J68" s="564"/>
      <c r="K68" s="548">
        <f t="shared" si="2"/>
        <v>0</v>
      </c>
      <c r="L68" s="563"/>
    </row>
    <row r="69" spans="2:12" s="543" customFormat="1" x14ac:dyDescent="0.4"/>
    <row r="70" spans="2:12" s="543" customFormat="1" x14ac:dyDescent="0.4">
      <c r="B70" s="544"/>
    </row>
    <row r="71" spans="2:12" s="543" customFormat="1" x14ac:dyDescent="0.4">
      <c r="B71" s="544" t="s">
        <v>1194</v>
      </c>
    </row>
    <row r="72" spans="2:12" s="543" customFormat="1" x14ac:dyDescent="0.4"/>
    <row r="73" spans="2:12" s="543" customFormat="1" ht="93.6" x14ac:dyDescent="0.4">
      <c r="C73" s="763" t="s">
        <v>216</v>
      </c>
      <c r="D73" s="763" t="s">
        <v>217</v>
      </c>
      <c r="E73" s="763" t="s">
        <v>218</v>
      </c>
      <c r="F73" s="763" t="s">
        <v>219</v>
      </c>
    </row>
    <row r="74" spans="2:12" s="543" customFormat="1" ht="33" customHeight="1" x14ac:dyDescent="0.4">
      <c r="B74" s="487" t="s">
        <v>220</v>
      </c>
      <c r="C74" s="563"/>
      <c r="D74" s="563"/>
      <c r="E74" s="547"/>
      <c r="F74" s="563"/>
    </row>
    <row r="75" spans="2:12" s="543" customFormat="1" x14ac:dyDescent="0.4">
      <c r="B75" s="776" t="s">
        <v>29</v>
      </c>
      <c r="C75" s="563"/>
      <c r="D75" s="563"/>
      <c r="E75" s="563"/>
      <c r="F75" s="563"/>
    </row>
    <row r="76" spans="2:12" s="543" customFormat="1" x14ac:dyDescent="0.4">
      <c r="B76" s="487" t="s">
        <v>30</v>
      </c>
      <c r="C76" s="563"/>
      <c r="D76" s="563"/>
      <c r="E76" s="563"/>
      <c r="F76" s="563"/>
    </row>
    <row r="77" spans="2:12" s="543" customFormat="1" x14ac:dyDescent="0.4">
      <c r="B77" s="544"/>
    </row>
    <row r="78" spans="2:12" s="543" customFormat="1" x14ac:dyDescent="0.4"/>
    <row r="79" spans="2:12" s="543" customFormat="1" x14ac:dyDescent="0.4">
      <c r="B79" s="544" t="s">
        <v>1195</v>
      </c>
    </row>
    <row r="80" spans="2:12" s="543" customFormat="1" x14ac:dyDescent="0.4">
      <c r="B80" s="669" t="s">
        <v>246</v>
      </c>
      <c r="C80" s="563"/>
    </row>
    <row r="81" spans="2:3" s="543" customFormat="1" x14ac:dyDescent="0.4">
      <c r="B81" s="487" t="s">
        <v>247</v>
      </c>
      <c r="C81" s="567"/>
    </row>
    <row r="82" spans="2:3" s="543" customFormat="1" x14ac:dyDescent="0.4">
      <c r="B82" s="551" t="s">
        <v>248</v>
      </c>
      <c r="C82" s="757">
        <f>+C80*C81</f>
        <v>0</v>
      </c>
    </row>
    <row r="83" spans="2:3" s="543" customFormat="1" x14ac:dyDescent="0.4"/>
    <row r="84" spans="2:3" s="543" customFormat="1" x14ac:dyDescent="0.4"/>
    <row r="85" spans="2:3" s="543" customFormat="1" x14ac:dyDescent="0.4"/>
    <row r="86" spans="2:3" s="543" customFormat="1" x14ac:dyDescent="0.4">
      <c r="B86" s="544" t="s">
        <v>1196</v>
      </c>
    </row>
    <row r="87" spans="2:3" s="543" customFormat="1" x14ac:dyDescent="0.4">
      <c r="B87" s="561" t="s">
        <v>47</v>
      </c>
      <c r="C87" s="486"/>
    </row>
    <row r="88" spans="2:3" s="543" customFormat="1" x14ac:dyDescent="0.4">
      <c r="B88" s="561" t="s">
        <v>48</v>
      </c>
      <c r="C88" s="486"/>
    </row>
    <row r="89" spans="2:3" s="543" customFormat="1" x14ac:dyDescent="0.4">
      <c r="B89" s="561" t="s">
        <v>49</v>
      </c>
      <c r="C89" s="486"/>
    </row>
    <row r="90" spans="2:3" s="543" customFormat="1" x14ac:dyDescent="0.4">
      <c r="B90" s="545"/>
    </row>
    <row r="91" spans="2:3" s="543" customFormat="1" x14ac:dyDescent="0.4">
      <c r="B91" s="545" t="s">
        <v>1197</v>
      </c>
    </row>
    <row r="92" spans="2:3" s="543" customFormat="1" x14ac:dyDescent="0.4"/>
    <row r="93" spans="2:3" s="543" customFormat="1" x14ac:dyDescent="0.4"/>
    <row r="94" spans="2:3" s="543" customFormat="1" x14ac:dyDescent="0.4"/>
    <row r="95" spans="2:3" s="543" customFormat="1" x14ac:dyDescent="0.4"/>
    <row r="96" spans="2:3" s="543" customFormat="1" x14ac:dyDescent="0.4"/>
    <row r="97" s="543" customFormat="1" x14ac:dyDescent="0.4"/>
    <row r="98" s="543" customFormat="1" x14ac:dyDescent="0.4"/>
    <row r="99" s="543" customFormat="1" x14ac:dyDescent="0.4"/>
    <row r="100" s="543" customFormat="1" x14ac:dyDescent="0.4"/>
    <row r="101" s="543" customFormat="1" x14ac:dyDescent="0.4"/>
    <row r="102" s="543" customFormat="1" x14ac:dyDescent="0.4"/>
    <row r="103" s="543" customFormat="1" x14ac:dyDescent="0.4"/>
    <row r="104" s="543" customFormat="1" x14ac:dyDescent="0.4"/>
    <row r="105" s="543" customFormat="1" x14ac:dyDescent="0.4"/>
    <row r="106" s="543" customFormat="1" x14ac:dyDescent="0.4"/>
    <row r="107" s="543" customFormat="1" x14ac:dyDescent="0.4"/>
    <row r="108" s="543" customFormat="1" x14ac:dyDescent="0.4"/>
    <row r="109" s="543" customFormat="1" x14ac:dyDescent="0.4"/>
    <row r="110" s="543" customFormat="1" x14ac:dyDescent="0.4"/>
    <row r="111" s="543" customFormat="1" x14ac:dyDescent="0.4"/>
    <row r="112" s="543" customFormat="1" x14ac:dyDescent="0.4"/>
    <row r="113" s="543" customFormat="1" x14ac:dyDescent="0.4"/>
    <row r="114" s="543" customFormat="1" x14ac:dyDescent="0.4"/>
    <row r="115" s="543" customFormat="1" x14ac:dyDescent="0.4"/>
    <row r="116" s="543" customFormat="1" x14ac:dyDescent="0.4"/>
    <row r="117" s="543" customFormat="1" x14ac:dyDescent="0.4"/>
    <row r="118" s="543" customFormat="1" x14ac:dyDescent="0.4"/>
    <row r="119" s="543" customFormat="1" x14ac:dyDescent="0.4"/>
    <row r="120" s="543" customFormat="1" x14ac:dyDescent="0.4"/>
    <row r="121" s="543" customFormat="1" x14ac:dyDescent="0.4"/>
    <row r="122" s="543" customFormat="1" x14ac:dyDescent="0.4"/>
    <row r="123" s="543" customFormat="1" x14ac:dyDescent="0.4"/>
    <row r="124" s="543" customFormat="1" x14ac:dyDescent="0.4"/>
    <row r="125" s="543" customFormat="1" x14ac:dyDescent="0.4"/>
    <row r="126" s="543" customFormat="1" x14ac:dyDescent="0.4"/>
    <row r="127" s="543" customFormat="1" x14ac:dyDescent="0.4"/>
    <row r="128" s="543" customFormat="1" x14ac:dyDescent="0.4"/>
    <row r="129" s="543" customFormat="1" x14ac:dyDescent="0.4"/>
    <row r="130" s="543" customFormat="1" x14ac:dyDescent="0.4"/>
    <row r="131" s="543" customFormat="1" x14ac:dyDescent="0.4"/>
    <row r="132" s="543" customFormat="1" x14ac:dyDescent="0.4"/>
    <row r="133" s="543" customFormat="1" x14ac:dyDescent="0.4"/>
    <row r="134" s="543" customFormat="1" x14ac:dyDescent="0.4"/>
    <row r="135" s="543" customFormat="1" x14ac:dyDescent="0.4"/>
    <row r="136" s="543" customFormat="1" x14ac:dyDescent="0.4"/>
    <row r="137" s="543" customFormat="1" x14ac:dyDescent="0.4"/>
    <row r="138" s="543" customFormat="1" x14ac:dyDescent="0.4"/>
    <row r="139" s="543" customFormat="1" x14ac:dyDescent="0.4"/>
    <row r="140" s="543" customFormat="1" x14ac:dyDescent="0.4"/>
    <row r="141" s="543" customFormat="1" x14ac:dyDescent="0.4"/>
    <row r="142" s="543" customFormat="1" x14ac:dyDescent="0.4"/>
    <row r="143" s="543" customFormat="1" x14ac:dyDescent="0.4"/>
    <row r="144" s="543" customFormat="1" x14ac:dyDescent="0.4"/>
    <row r="145" s="543" customFormat="1" x14ac:dyDescent="0.4"/>
    <row r="146" s="543" customFormat="1" x14ac:dyDescent="0.4"/>
    <row r="147" s="543" customFormat="1" x14ac:dyDescent="0.4"/>
    <row r="148" s="543" customFormat="1" x14ac:dyDescent="0.4"/>
    <row r="149" s="543" customFormat="1" x14ac:dyDescent="0.4"/>
    <row r="150" s="543" customFormat="1" x14ac:dyDescent="0.4"/>
    <row r="151" s="543" customFormat="1" x14ac:dyDescent="0.4"/>
    <row r="152" s="543" customFormat="1" x14ac:dyDescent="0.4"/>
    <row r="153" s="543" customFormat="1" x14ac:dyDescent="0.4"/>
    <row r="154" s="543" customFormat="1" x14ac:dyDescent="0.4"/>
    <row r="155" s="543" customFormat="1" x14ac:dyDescent="0.4"/>
    <row r="156" s="543" customFormat="1" x14ac:dyDescent="0.4"/>
    <row r="157" s="543" customFormat="1" x14ac:dyDescent="0.4"/>
    <row r="158" s="543" customFormat="1" x14ac:dyDescent="0.4"/>
    <row r="159" s="543" customFormat="1" x14ac:dyDescent="0.4"/>
    <row r="160" s="543" customFormat="1" x14ac:dyDescent="0.4"/>
    <row r="161" s="543" customFormat="1" x14ac:dyDescent="0.4"/>
    <row r="162" s="543" customFormat="1" x14ac:dyDescent="0.4"/>
    <row r="163" s="543" customFormat="1" x14ac:dyDescent="0.4"/>
    <row r="164" s="543" customFormat="1" x14ac:dyDescent="0.4"/>
    <row r="165" s="543" customFormat="1" x14ac:dyDescent="0.4"/>
    <row r="166" s="543" customFormat="1" x14ac:dyDescent="0.4"/>
    <row r="167" s="543" customFormat="1" x14ac:dyDescent="0.4"/>
    <row r="168" s="543" customFormat="1" x14ac:dyDescent="0.4"/>
    <row r="169" s="543" customFormat="1" x14ac:dyDescent="0.4"/>
    <row r="170" s="543" customFormat="1" x14ac:dyDescent="0.4"/>
    <row r="171" s="543" customFormat="1" x14ac:dyDescent="0.4"/>
    <row r="172" s="543" customFormat="1" x14ac:dyDescent="0.4"/>
    <row r="173" s="543" customFormat="1" x14ac:dyDescent="0.4"/>
    <row r="174" s="543" customFormat="1" x14ac:dyDescent="0.4"/>
    <row r="175" s="543" customFormat="1" x14ac:dyDescent="0.4"/>
    <row r="176" s="543" customFormat="1" x14ac:dyDescent="0.4"/>
    <row r="177" s="543" customFormat="1" x14ac:dyDescent="0.4"/>
    <row r="178" s="543" customFormat="1" x14ac:dyDescent="0.4"/>
    <row r="179" s="543" customFormat="1" x14ac:dyDescent="0.4"/>
    <row r="180" s="543" customFormat="1" x14ac:dyDescent="0.4"/>
    <row r="181" s="543" customFormat="1" x14ac:dyDescent="0.4"/>
    <row r="182" s="543" customFormat="1" x14ac:dyDescent="0.4"/>
    <row r="183" s="543" customFormat="1" x14ac:dyDescent="0.4"/>
    <row r="184" s="543" customFormat="1" x14ac:dyDescent="0.4"/>
    <row r="185" s="543" customFormat="1" x14ac:dyDescent="0.4"/>
    <row r="186" s="543" customFormat="1" x14ac:dyDescent="0.4"/>
    <row r="187" s="543" customFormat="1" x14ac:dyDescent="0.4"/>
    <row r="188" s="543" customFormat="1" x14ac:dyDescent="0.4"/>
    <row r="189" s="543" customFormat="1" x14ac:dyDescent="0.4"/>
    <row r="190" s="543" customFormat="1" x14ac:dyDescent="0.4"/>
    <row r="191" s="543" customFormat="1" x14ac:dyDescent="0.4"/>
    <row r="192" s="543" customFormat="1" x14ac:dyDescent="0.4"/>
    <row r="193" s="543" customFormat="1" x14ac:dyDescent="0.4"/>
    <row r="194" s="543" customFormat="1" x14ac:dyDescent="0.4"/>
    <row r="195" s="543" customFormat="1" x14ac:dyDescent="0.4"/>
    <row r="196" s="543" customFormat="1" x14ac:dyDescent="0.4"/>
    <row r="197" s="543" customFormat="1" x14ac:dyDescent="0.4"/>
    <row r="198" s="543" customFormat="1" x14ac:dyDescent="0.4"/>
    <row r="199" s="543" customFormat="1" x14ac:dyDescent="0.4"/>
    <row r="200" s="543" customFormat="1" x14ac:dyDescent="0.4"/>
    <row r="201" s="543" customFormat="1" x14ac:dyDescent="0.4"/>
    <row r="202" s="543" customFormat="1" x14ac:dyDescent="0.4"/>
    <row r="203" s="543" customFormat="1" x14ac:dyDescent="0.4"/>
    <row r="204" s="543" customFormat="1" x14ac:dyDescent="0.4"/>
    <row r="205" s="543" customFormat="1" x14ac:dyDescent="0.4"/>
    <row r="206" s="543" customFormat="1" x14ac:dyDescent="0.4"/>
    <row r="207" s="543" customFormat="1" x14ac:dyDescent="0.4"/>
    <row r="208" s="543" customFormat="1" x14ac:dyDescent="0.4"/>
    <row r="209" s="543" customFormat="1" x14ac:dyDescent="0.4"/>
    <row r="210" s="543" customFormat="1" x14ac:dyDescent="0.4"/>
    <row r="211" s="543" customFormat="1" x14ac:dyDescent="0.4"/>
    <row r="212" s="543" customFormat="1" x14ac:dyDescent="0.4"/>
    <row r="213" s="543" customFormat="1" x14ac:dyDescent="0.4"/>
    <row r="214" s="543" customFormat="1" x14ac:dyDescent="0.4"/>
    <row r="215" s="543" customFormat="1" x14ac:dyDescent="0.4"/>
    <row r="216" s="543" customFormat="1" x14ac:dyDescent="0.4"/>
    <row r="217" s="543" customFormat="1" x14ac:dyDescent="0.4"/>
    <row r="218" s="543" customFormat="1" x14ac:dyDescent="0.4"/>
    <row r="219" s="543" customFormat="1" x14ac:dyDescent="0.4"/>
    <row r="220" s="543" customFormat="1" x14ac:dyDescent="0.4"/>
    <row r="221" s="543" customFormat="1" x14ac:dyDescent="0.4"/>
    <row r="222" s="543" customFormat="1" x14ac:dyDescent="0.4"/>
    <row r="223" s="543" customFormat="1" x14ac:dyDescent="0.4"/>
    <row r="224" s="543" customFormat="1" x14ac:dyDescent="0.4"/>
    <row r="225" s="543" customFormat="1" x14ac:dyDescent="0.4"/>
    <row r="226" s="543" customFormat="1" x14ac:dyDescent="0.4"/>
    <row r="227" s="543" customFormat="1" x14ac:dyDescent="0.4"/>
    <row r="228" s="543" customFormat="1" x14ac:dyDescent="0.4"/>
    <row r="229" s="543" customFormat="1" x14ac:dyDescent="0.4"/>
    <row r="230" s="543" customFormat="1" x14ac:dyDescent="0.4"/>
    <row r="231" s="543" customFormat="1" x14ac:dyDescent="0.4"/>
    <row r="232" s="543" customFormat="1" x14ac:dyDescent="0.4"/>
    <row r="233" s="543" customFormat="1" x14ac:dyDescent="0.4"/>
    <row r="234" s="543" customFormat="1" x14ac:dyDescent="0.4"/>
    <row r="235" s="543" customFormat="1" x14ac:dyDescent="0.4"/>
    <row r="236" s="543" customFormat="1" x14ac:dyDescent="0.4"/>
    <row r="237" s="543" customFormat="1" x14ac:dyDescent="0.4"/>
    <row r="238" s="543" customFormat="1" x14ac:dyDescent="0.4"/>
    <row r="239" s="543" customFormat="1" x14ac:dyDescent="0.4"/>
    <row r="240" s="543" customFormat="1" x14ac:dyDescent="0.4"/>
    <row r="241" s="543" customFormat="1" x14ac:dyDescent="0.4"/>
    <row r="242" s="543" customFormat="1" x14ac:dyDescent="0.4"/>
    <row r="243" s="543" customFormat="1" x14ac:dyDescent="0.4"/>
    <row r="244" s="543" customFormat="1" x14ac:dyDescent="0.4"/>
    <row r="245" s="543" customFormat="1" x14ac:dyDescent="0.4"/>
    <row r="246" s="543" customFormat="1" x14ac:dyDescent="0.4"/>
    <row r="247" s="543" customFormat="1" x14ac:dyDescent="0.4"/>
    <row r="248" s="543" customFormat="1" x14ac:dyDescent="0.4"/>
    <row r="249" s="543" customFormat="1" x14ac:dyDescent="0.4"/>
    <row r="250" s="543" customFormat="1" x14ac:dyDescent="0.4"/>
    <row r="251" s="543" customFormat="1" x14ac:dyDescent="0.4"/>
    <row r="252" s="543" customFormat="1" x14ac:dyDescent="0.4"/>
    <row r="253" s="543" customFormat="1" x14ac:dyDescent="0.4"/>
    <row r="254" s="543" customFormat="1" x14ac:dyDescent="0.4"/>
    <row r="255" s="543" customFormat="1" x14ac:dyDescent="0.4"/>
    <row r="256" s="543" customFormat="1" x14ac:dyDescent="0.4"/>
    <row r="257" s="543" customFormat="1" x14ac:dyDescent="0.4"/>
    <row r="258" s="543" customFormat="1" x14ac:dyDescent="0.4"/>
    <row r="259" s="543" customFormat="1" x14ac:dyDescent="0.4"/>
    <row r="260" s="543" customFormat="1" x14ac:dyDescent="0.4"/>
    <row r="261" s="543" customFormat="1" x14ac:dyDescent="0.4"/>
    <row r="262" s="543" customFormat="1" x14ac:dyDescent="0.4"/>
    <row r="263" s="543" customFormat="1" x14ac:dyDescent="0.4"/>
    <row r="264" s="543" customFormat="1" x14ac:dyDescent="0.4"/>
    <row r="265" s="543" customFormat="1" x14ac:dyDescent="0.4"/>
    <row r="266" s="543" customFormat="1" x14ac:dyDescent="0.4"/>
    <row r="267" s="543" customFormat="1" x14ac:dyDescent="0.4"/>
    <row r="268" s="543" customFormat="1" x14ac:dyDescent="0.4"/>
    <row r="269" s="543" customFormat="1" x14ac:dyDescent="0.4"/>
    <row r="270" s="543" customFormat="1" x14ac:dyDescent="0.4"/>
    <row r="271" s="543" customFormat="1" x14ac:dyDescent="0.4"/>
    <row r="272" s="543" customFormat="1" x14ac:dyDescent="0.4"/>
    <row r="273" s="543" customFormat="1" x14ac:dyDescent="0.4"/>
    <row r="274" s="543" customFormat="1" x14ac:dyDescent="0.4"/>
    <row r="275" s="543" customFormat="1" x14ac:dyDescent="0.4"/>
    <row r="276" s="543" customFormat="1" x14ac:dyDescent="0.4"/>
    <row r="277" s="543" customFormat="1" x14ac:dyDescent="0.4"/>
    <row r="278" s="543" customFormat="1" x14ac:dyDescent="0.4"/>
    <row r="279" s="543" customFormat="1" x14ac:dyDescent="0.4"/>
    <row r="280" s="543" customFormat="1" x14ac:dyDescent="0.4"/>
    <row r="281" s="543" customFormat="1" x14ac:dyDescent="0.4"/>
    <row r="282" s="543" customFormat="1" x14ac:dyDescent="0.4"/>
    <row r="283" s="543" customFormat="1" x14ac:dyDescent="0.4"/>
    <row r="284" s="543" customFormat="1" x14ac:dyDescent="0.4"/>
    <row r="285" s="543" customFormat="1" x14ac:dyDescent="0.4"/>
    <row r="286" s="543" customFormat="1" x14ac:dyDescent="0.4"/>
    <row r="287" s="543" customFormat="1" x14ac:dyDescent="0.4"/>
    <row r="288" s="543" customFormat="1" x14ac:dyDescent="0.4"/>
    <row r="289" s="543" customFormat="1" x14ac:dyDescent="0.4"/>
    <row r="290" s="543" customFormat="1" x14ac:dyDescent="0.4"/>
    <row r="291" s="543" customFormat="1" x14ac:dyDescent="0.4"/>
    <row r="292" s="543" customFormat="1" x14ac:dyDescent="0.4"/>
    <row r="293" s="543" customFormat="1" x14ac:dyDescent="0.4"/>
    <row r="294" s="543" customFormat="1" x14ac:dyDescent="0.4"/>
    <row r="295" s="543" customFormat="1" x14ac:dyDescent="0.4"/>
    <row r="296" s="543" customFormat="1" x14ac:dyDescent="0.4"/>
    <row r="297" s="543" customFormat="1" x14ac:dyDescent="0.4"/>
    <row r="298" s="543" customFormat="1" x14ac:dyDescent="0.4"/>
    <row r="299" s="543" customFormat="1" x14ac:dyDescent="0.4"/>
    <row r="300" s="543" customFormat="1" x14ac:dyDescent="0.4"/>
    <row r="301" s="543" customFormat="1" x14ac:dyDescent="0.4"/>
    <row r="302" s="543" customFormat="1" x14ac:dyDescent="0.4"/>
    <row r="303" s="543" customFormat="1" x14ac:dyDescent="0.4"/>
    <row r="304" s="543" customFormat="1" x14ac:dyDescent="0.4"/>
    <row r="305" s="543" customFormat="1" x14ac:dyDescent="0.4"/>
    <row r="306" s="543" customFormat="1" x14ac:dyDescent="0.4"/>
    <row r="307" s="543" customFormat="1" x14ac:dyDescent="0.4"/>
    <row r="308" s="543" customFormat="1" x14ac:dyDescent="0.4"/>
    <row r="309" s="543" customFormat="1" x14ac:dyDescent="0.4"/>
    <row r="310" s="543" customFormat="1" x14ac:dyDescent="0.4"/>
    <row r="311" s="543" customFormat="1" x14ac:dyDescent="0.4"/>
    <row r="312" s="543" customFormat="1" x14ac:dyDescent="0.4"/>
    <row r="313" s="543" customFormat="1" x14ac:dyDescent="0.4"/>
    <row r="314" s="543" customFormat="1" x14ac:dyDescent="0.4"/>
    <row r="315" s="543" customFormat="1" x14ac:dyDescent="0.4"/>
    <row r="316" s="543" customFormat="1" x14ac:dyDescent="0.4"/>
    <row r="317" s="543" customFormat="1" x14ac:dyDescent="0.4"/>
    <row r="318" s="543" customFormat="1" x14ac:dyDescent="0.4"/>
    <row r="319" s="543" customFormat="1" x14ac:dyDescent="0.4"/>
    <row r="320" s="543" customFormat="1" x14ac:dyDescent="0.4"/>
    <row r="321" s="543" customFormat="1" x14ac:dyDescent="0.4"/>
    <row r="322" s="543" customFormat="1" x14ac:dyDescent="0.4"/>
    <row r="323" s="543" customFormat="1" x14ac:dyDescent="0.4"/>
    <row r="324" s="543" customFormat="1" x14ac:dyDescent="0.4"/>
    <row r="325" s="543" customFormat="1" x14ac:dyDescent="0.4"/>
    <row r="326" s="543" customFormat="1" x14ac:dyDescent="0.4"/>
    <row r="327" s="543" customFormat="1" x14ac:dyDescent="0.4"/>
    <row r="328" s="543" customFormat="1" x14ac:dyDescent="0.4"/>
    <row r="329" s="543" customFormat="1" x14ac:dyDescent="0.4"/>
    <row r="330" s="543" customFormat="1" x14ac:dyDescent="0.4"/>
    <row r="331" s="543" customFormat="1" x14ac:dyDescent="0.4"/>
    <row r="332" s="543" customFormat="1" x14ac:dyDescent="0.4"/>
    <row r="333" s="543" customFormat="1" x14ac:dyDescent="0.4"/>
    <row r="334" s="543" customFormat="1" x14ac:dyDescent="0.4"/>
    <row r="335" s="543" customFormat="1" x14ac:dyDescent="0.4"/>
    <row r="336" s="543" customFormat="1" x14ac:dyDescent="0.4"/>
    <row r="337" s="543" customFormat="1" x14ac:dyDescent="0.4"/>
    <row r="338" s="543" customFormat="1" x14ac:dyDescent="0.4"/>
    <row r="339" s="543" customFormat="1" x14ac:dyDescent="0.4"/>
    <row r="340" s="543" customFormat="1" x14ac:dyDescent="0.4"/>
    <row r="341" s="543" customFormat="1" x14ac:dyDescent="0.4"/>
    <row r="342" s="543" customFormat="1" x14ac:dyDescent="0.4"/>
    <row r="343" s="543" customFormat="1" x14ac:dyDescent="0.4"/>
    <row r="344" s="543" customFormat="1" x14ac:dyDescent="0.4"/>
    <row r="345" s="543" customFormat="1" x14ac:dyDescent="0.4"/>
    <row r="346" s="543" customFormat="1" x14ac:dyDescent="0.4"/>
    <row r="347" s="543" customFormat="1" x14ac:dyDescent="0.4"/>
    <row r="348" s="543" customFormat="1" x14ac:dyDescent="0.4"/>
    <row r="349" s="543" customFormat="1" x14ac:dyDescent="0.4"/>
    <row r="350" s="543" customFormat="1" x14ac:dyDescent="0.4"/>
    <row r="351" s="543" customFormat="1" x14ac:dyDescent="0.4"/>
    <row r="352" s="543" customFormat="1" x14ac:dyDescent="0.4"/>
    <row r="353" s="543" customFormat="1" x14ac:dyDescent="0.4"/>
    <row r="354" s="543" customFormat="1" x14ac:dyDescent="0.4"/>
    <row r="355" s="543" customFormat="1" x14ac:dyDescent="0.4"/>
    <row r="356" s="543" customFormat="1" x14ac:dyDescent="0.4"/>
    <row r="357" s="543" customFormat="1" x14ac:dyDescent="0.4"/>
    <row r="358" s="543" customFormat="1" x14ac:dyDescent="0.4"/>
    <row r="359" s="543" customFormat="1" x14ac:dyDescent="0.4"/>
    <row r="360" s="543" customFormat="1" x14ac:dyDescent="0.4"/>
    <row r="361" s="543" customFormat="1" x14ac:dyDescent="0.4"/>
    <row r="362" s="543" customFormat="1" x14ac:dyDescent="0.4"/>
    <row r="363" s="543" customFormat="1" x14ac:dyDescent="0.4"/>
    <row r="364" s="543" customFormat="1" x14ac:dyDescent="0.4"/>
    <row r="365" s="543" customFormat="1" x14ac:dyDescent="0.4"/>
    <row r="366" s="543" customFormat="1" x14ac:dyDescent="0.4"/>
    <row r="367" s="543" customFormat="1" x14ac:dyDescent="0.4"/>
    <row r="368" s="543" customFormat="1" x14ac:dyDescent="0.4"/>
    <row r="369" s="543" customFormat="1" x14ac:dyDescent="0.4"/>
    <row r="370" s="543" customFormat="1" x14ac:dyDescent="0.4"/>
    <row r="371" s="543" customFormat="1" x14ac:dyDescent="0.4"/>
    <row r="372" s="543" customFormat="1" x14ac:dyDescent="0.4"/>
    <row r="373" s="543" customFormat="1" x14ac:dyDescent="0.4"/>
    <row r="374" s="543" customFormat="1" x14ac:dyDescent="0.4"/>
    <row r="375" s="543" customFormat="1" x14ac:dyDescent="0.4"/>
    <row r="376" s="543" customFormat="1" x14ac:dyDescent="0.4"/>
    <row r="377" s="543" customFormat="1" x14ac:dyDescent="0.4"/>
    <row r="378" s="543" customFormat="1" x14ac:dyDescent="0.4"/>
    <row r="379" s="543" customFormat="1" x14ac:dyDescent="0.4"/>
    <row r="380" s="543" customFormat="1" x14ac:dyDescent="0.4"/>
    <row r="381" s="543" customFormat="1" x14ac:dyDescent="0.4"/>
    <row r="382" s="543" customFormat="1" x14ac:dyDescent="0.4"/>
    <row r="383" s="543" customFormat="1" x14ac:dyDescent="0.4"/>
    <row r="384" s="543" customFormat="1" x14ac:dyDescent="0.4"/>
    <row r="385" s="543" customFormat="1" x14ac:dyDescent="0.4"/>
    <row r="386" s="543" customFormat="1" x14ac:dyDescent="0.4"/>
    <row r="387" s="543" customFormat="1" x14ac:dyDescent="0.4"/>
    <row r="388" s="543" customFormat="1" x14ac:dyDescent="0.4"/>
    <row r="389" s="543" customFormat="1" x14ac:dyDescent="0.4"/>
    <row r="390" s="543" customFormat="1" x14ac:dyDescent="0.4"/>
    <row r="391" s="543" customFormat="1" x14ac:dyDescent="0.4"/>
    <row r="392" s="543" customFormat="1" x14ac:dyDescent="0.4"/>
    <row r="393" s="543" customFormat="1" x14ac:dyDescent="0.4"/>
    <row r="394" s="543" customFormat="1" x14ac:dyDescent="0.4"/>
    <row r="395" s="543" customFormat="1" x14ac:dyDescent="0.4"/>
    <row r="396" s="543" customFormat="1" x14ac:dyDescent="0.4"/>
    <row r="397" s="543" customFormat="1" x14ac:dyDescent="0.4"/>
    <row r="398" s="543" customFormat="1" x14ac:dyDescent="0.4"/>
    <row r="399" s="543" customFormat="1" x14ac:dyDescent="0.4"/>
    <row r="400" s="543" customFormat="1" x14ac:dyDescent="0.4"/>
    <row r="401" s="543" customFormat="1" x14ac:dyDescent="0.4"/>
    <row r="402" s="543" customFormat="1" x14ac:dyDescent="0.4"/>
    <row r="403" s="543" customFormat="1" x14ac:dyDescent="0.4"/>
    <row r="404" s="543" customFormat="1" x14ac:dyDescent="0.4"/>
    <row r="405" s="543" customFormat="1" x14ac:dyDescent="0.4"/>
    <row r="406" s="543" customFormat="1" x14ac:dyDescent="0.4"/>
    <row r="407" s="543" customFormat="1" x14ac:dyDescent="0.4"/>
    <row r="408" s="543" customFormat="1" x14ac:dyDescent="0.4"/>
    <row r="409" s="543" customFormat="1" x14ac:dyDescent="0.4"/>
    <row r="410" s="543" customFormat="1" x14ac:dyDescent="0.4"/>
    <row r="411" s="543" customFormat="1" x14ac:dyDescent="0.4"/>
    <row r="412" s="543" customFormat="1" x14ac:dyDescent="0.4"/>
    <row r="413" s="543" customFormat="1" x14ac:dyDescent="0.4"/>
    <row r="414" s="543" customFormat="1" x14ac:dyDescent="0.4"/>
    <row r="415" s="543" customFormat="1" x14ac:dyDescent="0.4"/>
    <row r="416" s="543" customFormat="1" x14ac:dyDescent="0.4"/>
    <row r="417" s="543" customFormat="1" x14ac:dyDescent="0.4"/>
    <row r="418" s="543" customFormat="1" x14ac:dyDescent="0.4"/>
    <row r="419" s="543" customFormat="1" x14ac:dyDescent="0.4"/>
    <row r="420" s="543" customFormat="1" x14ac:dyDescent="0.4"/>
    <row r="421" s="543" customFormat="1" x14ac:dyDescent="0.4"/>
    <row r="422" s="543" customFormat="1" x14ac:dyDescent="0.4"/>
    <row r="423" s="543" customFormat="1" x14ac:dyDescent="0.4"/>
    <row r="424" s="543" customFormat="1" x14ac:dyDescent="0.4"/>
    <row r="425" s="543" customFormat="1" x14ac:dyDescent="0.4"/>
    <row r="426" s="543" customFormat="1" x14ac:dyDescent="0.4"/>
    <row r="427" s="543" customFormat="1" x14ac:dyDescent="0.4"/>
    <row r="428" s="543" customFormat="1" x14ac:dyDescent="0.4"/>
    <row r="429" s="543" customFormat="1" x14ac:dyDescent="0.4"/>
    <row r="430" s="543" customFormat="1" x14ac:dyDescent="0.4"/>
    <row r="431" s="543" customFormat="1" x14ac:dyDescent="0.4"/>
    <row r="432" s="543" customFormat="1" x14ac:dyDescent="0.4"/>
    <row r="433" s="543" customFormat="1" x14ac:dyDescent="0.4"/>
    <row r="434" s="543" customFormat="1" x14ac:dyDescent="0.4"/>
    <row r="435" s="543" customFormat="1" x14ac:dyDescent="0.4"/>
    <row r="436" s="543" customFormat="1" x14ac:dyDescent="0.4"/>
    <row r="437" s="543" customFormat="1" x14ac:dyDescent="0.4"/>
    <row r="438" s="543" customFormat="1" x14ac:dyDescent="0.4"/>
    <row r="439" s="543" customFormat="1" x14ac:dyDescent="0.4"/>
    <row r="440" s="543" customFormat="1" x14ac:dyDescent="0.4"/>
    <row r="441" s="543" customFormat="1" x14ac:dyDescent="0.4"/>
    <row r="442" s="543" customFormat="1" x14ac:dyDescent="0.4"/>
    <row r="443" s="543" customFormat="1" x14ac:dyDescent="0.4"/>
    <row r="444" s="543" customFormat="1" x14ac:dyDescent="0.4"/>
    <row r="445" s="543" customFormat="1" x14ac:dyDescent="0.4"/>
    <row r="446" s="543" customFormat="1" x14ac:dyDescent="0.4"/>
    <row r="447" s="543" customFormat="1" x14ac:dyDescent="0.4"/>
    <row r="448" s="543" customFormat="1" x14ac:dyDescent="0.4"/>
    <row r="449" s="543" customFormat="1" x14ac:dyDescent="0.4"/>
    <row r="450" s="543" customFormat="1" x14ac:dyDescent="0.4"/>
    <row r="451" s="543" customFormat="1" x14ac:dyDescent="0.4"/>
    <row r="452" s="543" customFormat="1" x14ac:dyDescent="0.4"/>
    <row r="453" s="543" customFormat="1" x14ac:dyDescent="0.4"/>
    <row r="454" s="543" customFormat="1" x14ac:dyDescent="0.4"/>
    <row r="455" s="543" customFormat="1" x14ac:dyDescent="0.4"/>
    <row r="456" s="543" customFormat="1" x14ac:dyDescent="0.4"/>
    <row r="457" s="543" customFormat="1" x14ac:dyDescent="0.4"/>
    <row r="458" s="543" customFormat="1" x14ac:dyDescent="0.4"/>
    <row r="459" s="543" customFormat="1" x14ac:dyDescent="0.4"/>
    <row r="460" s="543" customFormat="1" x14ac:dyDescent="0.4"/>
    <row r="461" s="543" customFormat="1" x14ac:dyDescent="0.4"/>
    <row r="462" s="543" customFormat="1" x14ac:dyDescent="0.4"/>
    <row r="463" s="543" customFormat="1" x14ac:dyDescent="0.4"/>
    <row r="464" s="543" customFormat="1" x14ac:dyDescent="0.4"/>
    <row r="465" s="543" customFormat="1" x14ac:dyDescent="0.4"/>
    <row r="466" s="543" customFormat="1" x14ac:dyDescent="0.4"/>
    <row r="467" s="543" customFormat="1" x14ac:dyDescent="0.4"/>
    <row r="468" s="543" customFormat="1" x14ac:dyDescent="0.4"/>
    <row r="469" s="543" customFormat="1" x14ac:dyDescent="0.4"/>
    <row r="470" s="543" customFormat="1" x14ac:dyDescent="0.4"/>
    <row r="471" s="543" customFormat="1" x14ac:dyDescent="0.4"/>
    <row r="472" s="543" customFormat="1" x14ac:dyDescent="0.4"/>
    <row r="473" s="543" customFormat="1" x14ac:dyDescent="0.4"/>
    <row r="474" s="543" customFormat="1" x14ac:dyDescent="0.4"/>
    <row r="475" s="543" customFormat="1" x14ac:dyDescent="0.4"/>
    <row r="476" s="543" customFormat="1" x14ac:dyDescent="0.4"/>
    <row r="477" s="543" customFormat="1" x14ac:dyDescent="0.4"/>
    <row r="478" s="543" customFormat="1" x14ac:dyDescent="0.4"/>
    <row r="479" s="543" customFormat="1" x14ac:dyDescent="0.4"/>
    <row r="480" s="543" customFormat="1" x14ac:dyDescent="0.4"/>
    <row r="481" s="543" customFormat="1" x14ac:dyDescent="0.4"/>
    <row r="482" s="543" customFormat="1" x14ac:dyDescent="0.4"/>
    <row r="483" s="543" customFormat="1" x14ac:dyDescent="0.4"/>
    <row r="484" s="543" customFormat="1" x14ac:dyDescent="0.4"/>
    <row r="485" s="543" customFormat="1" x14ac:dyDescent="0.4"/>
    <row r="486" s="543" customFormat="1" x14ac:dyDescent="0.4"/>
    <row r="487" s="543" customFormat="1" x14ac:dyDescent="0.4"/>
    <row r="488" s="543" customFormat="1" x14ac:dyDescent="0.4"/>
    <row r="489" s="543" customFormat="1" x14ac:dyDescent="0.4"/>
    <row r="490" s="543" customFormat="1" x14ac:dyDescent="0.4"/>
    <row r="491" s="543" customFormat="1" x14ac:dyDescent="0.4"/>
    <row r="492" s="543" customFormat="1" x14ac:dyDescent="0.4"/>
    <row r="493" s="543" customFormat="1" x14ac:dyDescent="0.4"/>
    <row r="494" s="543" customFormat="1" x14ac:dyDescent="0.4"/>
    <row r="495" s="543" customFormat="1" x14ac:dyDescent="0.4"/>
    <row r="496" s="543" customFormat="1" x14ac:dyDescent="0.4"/>
    <row r="497" s="543" customFormat="1" x14ac:dyDescent="0.4"/>
    <row r="498" s="543" customFormat="1" x14ac:dyDescent="0.4"/>
    <row r="499" s="543" customFormat="1" x14ac:dyDescent="0.4"/>
    <row r="500" s="543" customFormat="1" x14ac:dyDescent="0.4"/>
    <row r="501" s="543" customFormat="1" x14ac:dyDescent="0.4"/>
    <row r="502" s="543" customFormat="1" x14ac:dyDescent="0.4"/>
    <row r="503" s="543" customFormat="1" x14ac:dyDescent="0.4"/>
    <row r="504" s="543" customFormat="1" x14ac:dyDescent="0.4"/>
    <row r="505" s="543" customFormat="1" x14ac:dyDescent="0.4"/>
    <row r="506" s="543" customFormat="1" x14ac:dyDescent="0.4"/>
    <row r="507" s="543" customFormat="1" x14ac:dyDescent="0.4"/>
    <row r="508" s="543" customFormat="1" x14ac:dyDescent="0.4"/>
    <row r="509" s="543" customFormat="1" x14ac:dyDescent="0.4"/>
    <row r="510" s="543" customFormat="1" x14ac:dyDescent="0.4"/>
    <row r="511" s="543" customFormat="1" x14ac:dyDescent="0.4"/>
    <row r="512" s="543" customFormat="1" x14ac:dyDescent="0.4"/>
    <row r="513" s="543" customFormat="1" x14ac:dyDescent="0.4"/>
    <row r="514" s="543" customFormat="1" x14ac:dyDescent="0.4"/>
    <row r="515" s="543" customFormat="1" x14ac:dyDescent="0.4"/>
    <row r="516" s="543" customFormat="1" x14ac:dyDescent="0.4"/>
    <row r="517" s="543" customFormat="1" x14ac:dyDescent="0.4"/>
    <row r="518" s="543" customFormat="1" x14ac:dyDescent="0.4"/>
    <row r="519" s="543" customFormat="1" x14ac:dyDescent="0.4"/>
    <row r="520" s="543" customFormat="1" x14ac:dyDescent="0.4"/>
    <row r="521" s="543" customFormat="1" x14ac:dyDescent="0.4"/>
    <row r="522" s="543" customFormat="1" x14ac:dyDescent="0.4"/>
    <row r="523" s="543" customFormat="1" x14ac:dyDescent="0.4"/>
    <row r="524" s="543" customFormat="1" x14ac:dyDescent="0.4"/>
    <row r="525" s="543" customFormat="1" x14ac:dyDescent="0.4"/>
    <row r="526" s="543" customFormat="1" x14ac:dyDescent="0.4"/>
    <row r="527" s="543" customFormat="1" x14ac:dyDescent="0.4"/>
    <row r="528" s="543" customFormat="1" x14ac:dyDescent="0.4"/>
    <row r="529" s="543" customFormat="1" x14ac:dyDescent="0.4"/>
    <row r="530" s="543" customFormat="1" x14ac:dyDescent="0.4"/>
    <row r="531" s="543" customFormat="1" x14ac:dyDescent="0.4"/>
    <row r="532" s="543" customFormat="1" x14ac:dyDescent="0.4"/>
    <row r="533" s="543" customFormat="1" x14ac:dyDescent="0.4"/>
    <row r="534" s="543" customFormat="1" x14ac:dyDescent="0.4"/>
    <row r="535" s="543" customFormat="1" x14ac:dyDescent="0.4"/>
    <row r="536" s="543" customFormat="1" x14ac:dyDescent="0.4"/>
    <row r="537" s="543" customFormat="1" x14ac:dyDescent="0.4"/>
    <row r="538" s="543" customFormat="1" x14ac:dyDescent="0.4"/>
    <row r="539" s="543" customFormat="1" x14ac:dyDescent="0.4"/>
    <row r="540" s="543" customFormat="1" x14ac:dyDescent="0.4"/>
    <row r="541" s="543" customFormat="1" x14ac:dyDescent="0.4"/>
    <row r="542" s="543" customFormat="1" x14ac:dyDescent="0.4"/>
    <row r="543" s="543" customFormat="1" x14ac:dyDescent="0.4"/>
    <row r="544" s="543" customFormat="1" x14ac:dyDescent="0.4"/>
    <row r="545" s="543" customFormat="1" x14ac:dyDescent="0.4"/>
    <row r="546" s="543" customFormat="1" x14ac:dyDescent="0.4"/>
    <row r="547" s="543" customFormat="1" x14ac:dyDescent="0.4"/>
    <row r="548" s="543" customFormat="1" x14ac:dyDescent="0.4"/>
    <row r="549" s="543" customFormat="1" x14ac:dyDescent="0.4"/>
    <row r="550" s="543" customFormat="1" x14ac:dyDescent="0.4"/>
    <row r="551" s="543" customFormat="1" x14ac:dyDescent="0.4"/>
    <row r="552" s="543" customFormat="1" x14ac:dyDescent="0.4"/>
    <row r="553" s="543" customFormat="1" x14ac:dyDescent="0.4"/>
    <row r="554" s="543" customFormat="1" x14ac:dyDescent="0.4"/>
    <row r="555" s="543" customFormat="1" x14ac:dyDescent="0.4"/>
    <row r="556" s="543" customFormat="1" x14ac:dyDescent="0.4"/>
    <row r="557" s="543" customFormat="1" x14ac:dyDescent="0.4"/>
    <row r="558" s="543" customFormat="1" x14ac:dyDescent="0.4"/>
    <row r="559" s="543" customFormat="1" x14ac:dyDescent="0.4"/>
    <row r="560" s="543" customFormat="1" x14ac:dyDescent="0.4"/>
    <row r="561" s="543" customFormat="1" x14ac:dyDescent="0.4"/>
    <row r="562" s="543" customFormat="1" x14ac:dyDescent="0.4"/>
    <row r="563" s="543" customFormat="1" x14ac:dyDescent="0.4"/>
    <row r="564" s="543" customFormat="1" x14ac:dyDescent="0.4"/>
    <row r="565" s="543" customFormat="1" x14ac:dyDescent="0.4"/>
    <row r="566" s="543" customFormat="1" x14ac:dyDescent="0.4"/>
    <row r="567" s="543" customFormat="1" x14ac:dyDescent="0.4"/>
    <row r="568" s="543" customFormat="1" x14ac:dyDescent="0.4"/>
    <row r="569" s="543" customFormat="1" x14ac:dyDescent="0.4"/>
    <row r="570" s="543" customFormat="1" x14ac:dyDescent="0.4"/>
    <row r="571" s="543" customFormat="1" x14ac:dyDescent="0.4"/>
    <row r="572" s="543" customFormat="1" x14ac:dyDescent="0.4"/>
    <row r="573" s="543" customFormat="1" x14ac:dyDescent="0.4"/>
    <row r="574" s="543" customFormat="1" x14ac:dyDescent="0.4"/>
    <row r="575" s="543" customFormat="1" x14ac:dyDescent="0.4"/>
    <row r="576" s="543" customFormat="1" x14ac:dyDescent="0.4"/>
    <row r="577" s="543" customFormat="1" x14ac:dyDescent="0.4"/>
    <row r="578" s="543" customFormat="1" x14ac:dyDescent="0.4"/>
    <row r="579" s="543" customFormat="1" x14ac:dyDescent="0.4"/>
    <row r="580" s="543" customFormat="1" x14ac:dyDescent="0.4"/>
    <row r="581" s="543" customFormat="1" x14ac:dyDescent="0.4"/>
    <row r="582" s="543" customFormat="1" x14ac:dyDescent="0.4"/>
    <row r="583" s="543" customFormat="1" x14ac:dyDescent="0.4"/>
    <row r="584" s="543" customFormat="1" x14ac:dyDescent="0.4"/>
    <row r="585" s="543" customFormat="1" x14ac:dyDescent="0.4"/>
    <row r="586" s="543" customFormat="1" x14ac:dyDescent="0.4"/>
    <row r="587" s="543" customFormat="1" x14ac:dyDescent="0.4"/>
    <row r="588" s="543" customFormat="1" x14ac:dyDescent="0.4"/>
    <row r="589" s="543" customFormat="1" x14ac:dyDescent="0.4"/>
    <row r="590" s="543" customFormat="1" x14ac:dyDescent="0.4"/>
    <row r="591" s="543" customFormat="1" x14ac:dyDescent="0.4"/>
    <row r="592" s="543" customFormat="1" x14ac:dyDescent="0.4"/>
    <row r="593" s="543" customFormat="1" x14ac:dyDescent="0.4"/>
    <row r="594" s="543" customFormat="1" x14ac:dyDescent="0.4"/>
    <row r="595" s="543" customFormat="1" x14ac:dyDescent="0.4"/>
    <row r="596" s="543" customFormat="1" x14ac:dyDescent="0.4"/>
    <row r="597" s="543" customFormat="1" x14ac:dyDescent="0.4"/>
    <row r="598" s="543" customFormat="1" x14ac:dyDescent="0.4"/>
    <row r="599" s="543" customFormat="1" x14ac:dyDescent="0.4"/>
    <row r="600" s="543" customFormat="1" x14ac:dyDescent="0.4"/>
    <row r="601" s="543" customFormat="1" x14ac:dyDescent="0.4"/>
    <row r="602" s="543" customFormat="1" x14ac:dyDescent="0.4"/>
    <row r="603" s="543" customFormat="1" x14ac:dyDescent="0.4"/>
    <row r="604" s="543" customFormat="1" x14ac:dyDescent="0.4"/>
    <row r="605" s="543" customFormat="1" x14ac:dyDescent="0.4"/>
    <row r="606" s="543" customFormat="1" x14ac:dyDescent="0.4"/>
    <row r="607" s="543" customFormat="1" x14ac:dyDescent="0.4"/>
    <row r="608" s="543" customFormat="1" x14ac:dyDescent="0.4"/>
    <row r="609" s="543" customFormat="1" x14ac:dyDescent="0.4"/>
    <row r="610" s="543" customFormat="1" x14ac:dyDescent="0.4"/>
    <row r="611" s="543" customFormat="1" x14ac:dyDescent="0.4"/>
    <row r="612" s="543" customFormat="1" x14ac:dyDescent="0.4"/>
    <row r="613" s="543" customFormat="1" x14ac:dyDescent="0.4"/>
    <row r="614" s="543" customFormat="1" x14ac:dyDescent="0.4"/>
    <row r="615" s="543" customFormat="1" x14ac:dyDescent="0.4"/>
    <row r="616" s="543" customFormat="1" x14ac:dyDescent="0.4"/>
    <row r="617" s="543" customFormat="1" x14ac:dyDescent="0.4"/>
    <row r="618" s="543" customFormat="1" x14ac:dyDescent="0.4"/>
    <row r="619" s="543" customFormat="1" x14ac:dyDescent="0.4"/>
    <row r="620" s="543" customFormat="1" x14ac:dyDescent="0.4"/>
    <row r="621" s="543" customFormat="1" x14ac:dyDescent="0.4"/>
    <row r="622" s="543" customFormat="1" x14ac:dyDescent="0.4"/>
    <row r="623" s="543" customFormat="1" x14ac:dyDescent="0.4"/>
    <row r="624" s="543" customFormat="1" x14ac:dyDescent="0.4"/>
    <row r="625" s="543" customFormat="1" x14ac:dyDescent="0.4"/>
    <row r="626" s="543" customFormat="1" x14ac:dyDescent="0.4"/>
    <row r="627" s="543" customFormat="1" x14ac:dyDescent="0.4"/>
    <row r="628" s="543" customFormat="1" x14ac:dyDescent="0.4"/>
    <row r="629" s="543" customFormat="1" x14ac:dyDescent="0.4"/>
    <row r="630" s="543" customFormat="1" x14ac:dyDescent="0.4"/>
    <row r="631" s="543" customFormat="1" x14ac:dyDescent="0.4"/>
    <row r="632" s="543" customFormat="1" x14ac:dyDescent="0.4"/>
    <row r="633" s="543" customFormat="1" x14ac:dyDescent="0.4"/>
    <row r="634" s="543" customFormat="1" x14ac:dyDescent="0.4"/>
    <row r="635" s="543" customFormat="1" x14ac:dyDescent="0.4"/>
    <row r="636" s="543" customFormat="1" x14ac:dyDescent="0.4"/>
    <row r="637" s="543" customFormat="1" x14ac:dyDescent="0.4"/>
    <row r="638" s="543" customFormat="1" x14ac:dyDescent="0.4"/>
    <row r="639" s="543" customFormat="1" x14ac:dyDescent="0.4"/>
    <row r="640" s="543" customFormat="1" x14ac:dyDescent="0.4"/>
    <row r="641" s="543" customFormat="1" x14ac:dyDescent="0.4"/>
    <row r="642" s="543" customFormat="1" x14ac:dyDescent="0.4"/>
    <row r="643" s="543" customFormat="1" x14ac:dyDescent="0.4"/>
    <row r="644" s="543" customFormat="1" x14ac:dyDescent="0.4"/>
    <row r="645" s="543" customFormat="1" x14ac:dyDescent="0.4"/>
    <row r="646" s="543" customFormat="1" x14ac:dyDescent="0.4"/>
    <row r="647" s="543" customFormat="1" x14ac:dyDescent="0.4"/>
    <row r="648" s="543" customFormat="1" x14ac:dyDescent="0.4"/>
    <row r="649" s="543" customFormat="1" x14ac:dyDescent="0.4"/>
    <row r="650" s="543" customFormat="1" x14ac:dyDescent="0.4"/>
    <row r="651" s="543" customFormat="1" x14ac:dyDescent="0.4"/>
    <row r="652" s="543" customFormat="1" x14ac:dyDescent="0.4"/>
    <row r="653" s="543" customFormat="1" x14ac:dyDescent="0.4"/>
    <row r="654" s="543" customFormat="1" x14ac:dyDescent="0.4"/>
    <row r="655" s="543" customFormat="1" x14ac:dyDescent="0.4"/>
    <row r="656" s="543" customFormat="1" x14ac:dyDescent="0.4"/>
    <row r="657" s="543" customFormat="1" x14ac:dyDescent="0.4"/>
    <row r="658" s="543" customFormat="1" x14ac:dyDescent="0.4"/>
    <row r="659" s="543" customFormat="1" x14ac:dyDescent="0.4"/>
    <row r="660" s="543" customFormat="1" x14ac:dyDescent="0.4"/>
    <row r="661" s="543" customFormat="1" x14ac:dyDescent="0.4"/>
    <row r="662" s="543" customFormat="1" x14ac:dyDescent="0.4"/>
    <row r="663" s="543" customFormat="1" x14ac:dyDescent="0.4"/>
    <row r="664" s="543" customFormat="1" x14ac:dyDescent="0.4"/>
    <row r="665" s="543" customFormat="1" x14ac:dyDescent="0.4"/>
    <row r="666" s="543" customFormat="1" x14ac:dyDescent="0.4"/>
    <row r="667" s="543" customFormat="1" x14ac:dyDescent="0.4"/>
    <row r="668" s="543" customFormat="1" x14ac:dyDescent="0.4"/>
    <row r="669" s="543" customFormat="1" x14ac:dyDescent="0.4"/>
    <row r="670" s="543" customFormat="1" x14ac:dyDescent="0.4"/>
    <row r="671" s="543" customFormat="1" x14ac:dyDescent="0.4"/>
    <row r="672" s="543" customFormat="1" x14ac:dyDescent="0.4"/>
    <row r="673" s="543" customFormat="1" x14ac:dyDescent="0.4"/>
    <row r="674" s="543" customFormat="1" x14ac:dyDescent="0.4"/>
    <row r="675" s="543" customFormat="1" x14ac:dyDescent="0.4"/>
    <row r="676" s="543" customFormat="1" x14ac:dyDescent="0.4"/>
    <row r="677" s="543" customFormat="1" x14ac:dyDescent="0.4"/>
    <row r="678" s="543" customFormat="1" x14ac:dyDescent="0.4"/>
    <row r="679" s="543" customFormat="1" x14ac:dyDescent="0.4"/>
    <row r="680" s="543" customFormat="1" x14ac:dyDescent="0.4"/>
    <row r="681" s="543" customFormat="1" x14ac:dyDescent="0.4"/>
    <row r="682" s="543" customFormat="1" x14ac:dyDescent="0.4"/>
    <row r="683" s="543" customFormat="1" x14ac:dyDescent="0.4"/>
    <row r="684" s="543" customFormat="1" x14ac:dyDescent="0.4"/>
    <row r="685" s="543" customFormat="1" x14ac:dyDescent="0.4"/>
    <row r="686" s="543" customFormat="1" x14ac:dyDescent="0.4"/>
    <row r="687" s="543" customFormat="1" x14ac:dyDescent="0.4"/>
    <row r="688" s="543" customFormat="1" x14ac:dyDescent="0.4"/>
    <row r="689" s="543" customFormat="1" x14ac:dyDescent="0.4"/>
    <row r="690" s="543" customFormat="1" x14ac:dyDescent="0.4"/>
    <row r="691" s="543" customFormat="1" x14ac:dyDescent="0.4"/>
    <row r="692" s="543" customFormat="1" x14ac:dyDescent="0.4"/>
    <row r="693" s="543" customFormat="1" x14ac:dyDescent="0.4"/>
    <row r="694" s="543" customFormat="1" x14ac:dyDescent="0.4"/>
    <row r="695" s="543" customFormat="1" x14ac:dyDescent="0.4"/>
    <row r="696" s="543" customFormat="1" x14ac:dyDescent="0.4"/>
    <row r="697" s="543" customFormat="1" x14ac:dyDescent="0.4"/>
    <row r="698" s="543" customFormat="1" x14ac:dyDescent="0.4"/>
    <row r="699" s="543" customFormat="1" x14ac:dyDescent="0.4"/>
    <row r="700" s="543" customFormat="1" x14ac:dyDescent="0.4"/>
    <row r="701" s="543" customFormat="1" x14ac:dyDescent="0.4"/>
    <row r="702" s="543" customFormat="1" x14ac:dyDescent="0.4"/>
    <row r="703" s="543" customFormat="1" x14ac:dyDescent="0.4"/>
    <row r="704" s="543" customFormat="1" x14ac:dyDescent="0.4"/>
    <row r="705" s="543" customFormat="1" x14ac:dyDescent="0.4"/>
    <row r="706" s="543" customFormat="1" x14ac:dyDescent="0.4"/>
    <row r="707" s="543" customFormat="1" x14ac:dyDescent="0.4"/>
    <row r="708" s="543" customFormat="1" x14ac:dyDescent="0.4"/>
    <row r="709" s="543" customFormat="1" x14ac:dyDescent="0.4"/>
    <row r="710" s="543" customFormat="1" x14ac:dyDescent="0.4"/>
    <row r="711" s="543" customFormat="1" x14ac:dyDescent="0.4"/>
    <row r="712" s="543" customFormat="1" x14ac:dyDescent="0.4"/>
    <row r="713" s="543" customFormat="1" x14ac:dyDescent="0.4"/>
    <row r="714" s="543" customFormat="1" x14ac:dyDescent="0.4"/>
    <row r="715" s="543" customFormat="1" x14ac:dyDescent="0.4"/>
    <row r="716" s="543" customFormat="1" x14ac:dyDescent="0.4"/>
    <row r="717" s="543" customFormat="1" x14ac:dyDescent="0.4"/>
    <row r="718" s="543" customFormat="1" x14ac:dyDescent="0.4"/>
    <row r="719" s="543" customFormat="1" x14ac:dyDescent="0.4"/>
    <row r="720" s="543" customFormat="1" x14ac:dyDescent="0.4"/>
    <row r="721" s="543" customFormat="1" x14ac:dyDescent="0.4"/>
    <row r="722" s="543" customFormat="1" x14ac:dyDescent="0.4"/>
    <row r="723" s="543" customFormat="1" x14ac:dyDescent="0.4"/>
    <row r="724" s="543" customFormat="1" x14ac:dyDescent="0.4"/>
    <row r="725" s="543" customFormat="1" x14ac:dyDescent="0.4"/>
    <row r="726" s="543" customFormat="1" x14ac:dyDescent="0.4"/>
    <row r="727" s="543" customFormat="1" x14ac:dyDescent="0.4"/>
    <row r="728" s="543" customFormat="1" x14ac:dyDescent="0.4"/>
    <row r="729" s="543" customFormat="1" x14ac:dyDescent="0.4"/>
    <row r="730" s="543" customFormat="1" x14ac:dyDescent="0.4"/>
    <row r="731" s="543" customFormat="1" x14ac:dyDescent="0.4"/>
    <row r="732" s="543" customFormat="1" x14ac:dyDescent="0.4"/>
    <row r="733" s="543" customFormat="1" x14ac:dyDescent="0.4"/>
    <row r="734" s="543" customFormat="1" x14ac:dyDescent="0.4"/>
    <row r="735" s="543" customFormat="1" x14ac:dyDescent="0.4"/>
    <row r="736" s="543" customFormat="1" x14ac:dyDescent="0.4"/>
    <row r="737" s="543" customFormat="1" x14ac:dyDescent="0.4"/>
    <row r="738" s="543" customFormat="1" x14ac:dyDescent="0.4"/>
    <row r="739" s="543" customFormat="1" x14ac:dyDescent="0.4"/>
    <row r="740" s="543" customFormat="1" x14ac:dyDescent="0.4"/>
    <row r="741" s="543" customFormat="1" x14ac:dyDescent="0.4"/>
    <row r="742" s="543" customFormat="1" x14ac:dyDescent="0.4"/>
    <row r="743" s="543" customFormat="1" x14ac:dyDescent="0.4"/>
    <row r="744" s="543" customFormat="1" x14ac:dyDescent="0.4"/>
    <row r="745" s="543" customFormat="1" x14ac:dyDescent="0.4"/>
    <row r="746" s="543" customFormat="1" x14ac:dyDescent="0.4"/>
    <row r="747" s="543" customFormat="1" x14ac:dyDescent="0.4"/>
    <row r="748" s="543" customFormat="1" x14ac:dyDescent="0.4"/>
    <row r="749" s="543" customFormat="1" x14ac:dyDescent="0.4"/>
    <row r="750" s="543" customFormat="1" x14ac:dyDescent="0.4"/>
    <row r="751" s="543" customFormat="1" x14ac:dyDescent="0.4"/>
    <row r="752" s="543" customFormat="1" x14ac:dyDescent="0.4"/>
    <row r="753" s="543" customFormat="1" x14ac:dyDescent="0.4"/>
    <row r="754" s="543" customFormat="1" x14ac:dyDescent="0.4"/>
    <row r="755" s="543" customFormat="1" x14ac:dyDescent="0.4"/>
    <row r="756" s="543" customFormat="1" x14ac:dyDescent="0.4"/>
    <row r="757" s="543" customFormat="1" x14ac:dyDescent="0.4"/>
    <row r="758" s="543" customFormat="1" x14ac:dyDescent="0.4"/>
    <row r="759" s="543" customFormat="1" x14ac:dyDescent="0.4"/>
    <row r="760" s="543" customFormat="1" x14ac:dyDescent="0.4"/>
    <row r="761" s="543" customFormat="1" x14ac:dyDescent="0.4"/>
    <row r="762" s="543" customFormat="1" x14ac:dyDescent="0.4"/>
    <row r="763" s="543" customFormat="1" x14ac:dyDescent="0.4"/>
    <row r="764" s="543" customFormat="1" x14ac:dyDescent="0.4"/>
    <row r="765" s="543" customFormat="1" x14ac:dyDescent="0.4"/>
    <row r="766" s="543" customFormat="1" x14ac:dyDescent="0.4"/>
    <row r="767" s="543" customFormat="1" x14ac:dyDescent="0.4"/>
    <row r="768" s="543" customFormat="1" x14ac:dyDescent="0.4"/>
    <row r="769" s="543" customFormat="1" x14ac:dyDescent="0.4"/>
    <row r="770" s="543" customFormat="1" x14ac:dyDescent="0.4"/>
    <row r="771" s="543" customFormat="1" x14ac:dyDescent="0.4"/>
    <row r="772" s="543" customFormat="1" x14ac:dyDescent="0.4"/>
    <row r="773" s="543" customFormat="1" x14ac:dyDescent="0.4"/>
    <row r="774" s="543" customFormat="1" x14ac:dyDescent="0.4"/>
    <row r="775" s="543" customFormat="1" x14ac:dyDescent="0.4"/>
    <row r="776" s="543" customFormat="1" x14ac:dyDescent="0.4"/>
    <row r="777" s="543" customFormat="1" x14ac:dyDescent="0.4"/>
    <row r="778" s="543" customFormat="1" x14ac:dyDescent="0.4"/>
    <row r="779" s="543" customFormat="1" x14ac:dyDescent="0.4"/>
    <row r="780" s="543" customFormat="1" x14ac:dyDescent="0.4"/>
    <row r="781" s="543" customFormat="1" x14ac:dyDescent="0.4"/>
    <row r="782" s="543" customFormat="1" x14ac:dyDescent="0.4"/>
    <row r="783" s="543" customFormat="1" x14ac:dyDescent="0.4"/>
    <row r="784" s="543" customFormat="1" x14ac:dyDescent="0.4"/>
    <row r="785" s="543" customFormat="1" x14ac:dyDescent="0.4"/>
    <row r="786" s="543" customFormat="1" x14ac:dyDescent="0.4"/>
    <row r="787" s="543" customFormat="1" x14ac:dyDescent="0.4"/>
    <row r="788" s="543" customFormat="1" x14ac:dyDescent="0.4"/>
    <row r="789" s="543" customFormat="1" x14ac:dyDescent="0.4"/>
    <row r="790" s="543" customFormat="1" x14ac:dyDescent="0.4"/>
    <row r="791" s="543" customFormat="1" x14ac:dyDescent="0.4"/>
    <row r="792" s="543" customFormat="1" x14ac:dyDescent="0.4"/>
    <row r="793" s="543" customFormat="1" x14ac:dyDescent="0.4"/>
    <row r="794" s="543" customFormat="1" x14ac:dyDescent="0.4"/>
    <row r="795" s="543" customFormat="1" x14ac:dyDescent="0.4"/>
    <row r="796" s="543" customFormat="1" x14ac:dyDescent="0.4"/>
    <row r="797" s="543" customFormat="1" x14ac:dyDescent="0.4"/>
    <row r="798" s="543" customFormat="1" x14ac:dyDescent="0.4"/>
    <row r="799" s="543" customFormat="1" x14ac:dyDescent="0.4"/>
    <row r="800" s="543" customFormat="1" x14ac:dyDescent="0.4"/>
    <row r="801" s="543" customFormat="1" x14ac:dyDescent="0.4"/>
    <row r="802" s="543" customFormat="1" x14ac:dyDescent="0.4"/>
    <row r="803" s="543" customFormat="1" x14ac:dyDescent="0.4"/>
    <row r="804" s="543" customFormat="1" x14ac:dyDescent="0.4"/>
    <row r="805" s="543" customFormat="1" x14ac:dyDescent="0.4"/>
    <row r="806" s="543" customFormat="1" x14ac:dyDescent="0.4"/>
    <row r="807" s="543" customFormat="1" x14ac:dyDescent="0.4"/>
    <row r="808" s="543" customFormat="1" x14ac:dyDescent="0.4"/>
    <row r="809" s="543" customFormat="1" x14ac:dyDescent="0.4"/>
    <row r="810" s="543" customFormat="1" x14ac:dyDescent="0.4"/>
    <row r="811" s="543" customFormat="1" x14ac:dyDescent="0.4"/>
    <row r="812" s="543" customFormat="1" x14ac:dyDescent="0.4"/>
    <row r="813" s="543" customFormat="1" x14ac:dyDescent="0.4"/>
    <row r="814" s="543" customFormat="1" x14ac:dyDescent="0.4"/>
    <row r="815" s="543" customFormat="1" x14ac:dyDescent="0.4"/>
    <row r="816" s="543" customFormat="1" x14ac:dyDescent="0.4"/>
    <row r="817" s="543" customFormat="1" x14ac:dyDescent="0.4"/>
    <row r="818" s="543" customFormat="1" x14ac:dyDescent="0.4"/>
    <row r="819" s="543" customFormat="1" x14ac:dyDescent="0.4"/>
    <row r="820" s="543" customFormat="1" x14ac:dyDescent="0.4"/>
    <row r="821" s="543" customFormat="1" x14ac:dyDescent="0.4"/>
    <row r="822" s="543" customFormat="1" x14ac:dyDescent="0.4"/>
    <row r="823" s="543" customFormat="1" x14ac:dyDescent="0.4"/>
    <row r="824" s="543" customFormat="1" x14ac:dyDescent="0.4"/>
    <row r="825" s="543" customFormat="1" x14ac:dyDescent="0.4"/>
    <row r="826" s="543" customFormat="1" x14ac:dyDescent="0.4"/>
    <row r="827" s="543" customFormat="1" x14ac:dyDescent="0.4"/>
    <row r="828" s="543" customFormat="1" x14ac:dyDescent="0.4"/>
    <row r="829" s="543" customFormat="1" x14ac:dyDescent="0.4"/>
    <row r="830" s="543" customFormat="1" x14ac:dyDescent="0.4"/>
    <row r="831" s="543" customFormat="1" x14ac:dyDescent="0.4"/>
    <row r="832" s="543" customFormat="1" x14ac:dyDescent="0.4"/>
    <row r="833" s="543" customFormat="1" x14ac:dyDescent="0.4"/>
    <row r="834" s="543" customFormat="1" x14ac:dyDescent="0.4"/>
    <row r="835" s="543" customFormat="1" x14ac:dyDescent="0.4"/>
    <row r="836" s="543" customFormat="1" x14ac:dyDescent="0.4"/>
    <row r="837" s="543" customFormat="1" x14ac:dyDescent="0.4"/>
    <row r="838" s="543" customFormat="1" x14ac:dyDescent="0.4"/>
    <row r="839" s="543" customFormat="1" x14ac:dyDescent="0.4"/>
    <row r="840" s="543" customFormat="1" x14ac:dyDescent="0.4"/>
    <row r="841" s="543" customFormat="1" x14ac:dyDescent="0.4"/>
    <row r="842" s="543" customFormat="1" x14ac:dyDescent="0.4"/>
    <row r="843" s="543" customFormat="1" x14ac:dyDescent="0.4"/>
    <row r="844" s="543" customFormat="1" x14ac:dyDescent="0.4"/>
    <row r="845" s="543" customFormat="1" x14ac:dyDescent="0.4"/>
    <row r="846" s="543" customFormat="1" x14ac:dyDescent="0.4"/>
    <row r="847" s="543" customFormat="1" x14ac:dyDescent="0.4"/>
    <row r="848" s="543" customFormat="1" x14ac:dyDescent="0.4"/>
    <row r="849" s="543" customFormat="1" x14ac:dyDescent="0.4"/>
    <row r="850" s="543" customFormat="1" x14ac:dyDescent="0.4"/>
    <row r="851" s="543" customFormat="1" x14ac:dyDescent="0.4"/>
    <row r="852" s="543" customFormat="1" x14ac:dyDescent="0.4"/>
    <row r="853" s="543" customFormat="1" x14ac:dyDescent="0.4"/>
    <row r="854" s="543" customFormat="1" x14ac:dyDescent="0.4"/>
    <row r="855" s="543" customFormat="1" x14ac:dyDescent="0.4"/>
    <row r="856" s="543" customFormat="1" x14ac:dyDescent="0.4"/>
    <row r="857" s="543" customFormat="1" x14ac:dyDescent="0.4"/>
    <row r="858" s="543" customFormat="1" x14ac:dyDescent="0.4"/>
    <row r="859" s="543" customFormat="1" x14ac:dyDescent="0.4"/>
    <row r="860" s="543" customFormat="1" x14ac:dyDescent="0.4"/>
    <row r="861" s="543" customFormat="1" x14ac:dyDescent="0.4"/>
    <row r="862" s="543" customFormat="1" x14ac:dyDescent="0.4"/>
    <row r="863" s="543" customFormat="1" x14ac:dyDescent="0.4"/>
    <row r="864" s="543" customFormat="1" x14ac:dyDescent="0.4"/>
    <row r="865" s="543" customFormat="1" x14ac:dyDescent="0.4"/>
    <row r="866" s="543" customFormat="1" x14ac:dyDescent="0.4"/>
    <row r="867" s="543" customFormat="1" x14ac:dyDescent="0.4"/>
    <row r="868" s="543" customFormat="1" x14ac:dyDescent="0.4"/>
    <row r="869" s="543" customFormat="1" x14ac:dyDescent="0.4"/>
    <row r="870" s="543" customFormat="1" x14ac:dyDescent="0.4"/>
    <row r="871" s="543" customFormat="1" x14ac:dyDescent="0.4"/>
    <row r="872" s="543" customFormat="1" x14ac:dyDescent="0.4"/>
    <row r="873" s="543" customFormat="1" x14ac:dyDescent="0.4"/>
    <row r="874" s="543" customFormat="1" x14ac:dyDescent="0.4"/>
    <row r="875" s="543" customFormat="1" x14ac:dyDescent="0.4"/>
    <row r="876" s="543" customFormat="1" x14ac:dyDescent="0.4"/>
    <row r="877" s="543" customFormat="1" x14ac:dyDescent="0.4"/>
    <row r="878" s="543" customFormat="1" x14ac:dyDescent="0.4"/>
    <row r="879" s="543" customFormat="1" x14ac:dyDescent="0.4"/>
    <row r="880" s="543" customFormat="1" x14ac:dyDescent="0.4"/>
    <row r="881" s="543" customFormat="1" x14ac:dyDescent="0.4"/>
    <row r="882" s="543" customFormat="1" x14ac:dyDescent="0.4"/>
    <row r="883" s="543" customFormat="1" x14ac:dyDescent="0.4"/>
    <row r="884" s="543" customFormat="1" x14ac:dyDescent="0.4"/>
    <row r="885" s="543" customFormat="1" x14ac:dyDescent="0.4"/>
    <row r="886" s="543" customFormat="1" x14ac:dyDescent="0.4"/>
    <row r="887" s="543" customFormat="1" x14ac:dyDescent="0.4"/>
    <row r="888" s="543" customFormat="1" x14ac:dyDescent="0.4"/>
    <row r="889" s="543" customFormat="1" x14ac:dyDescent="0.4"/>
    <row r="890" s="543" customFormat="1" x14ac:dyDescent="0.4"/>
    <row r="891" s="543" customFormat="1" x14ac:dyDescent="0.4"/>
    <row r="892" s="543" customFormat="1" x14ac:dyDescent="0.4"/>
    <row r="893" s="543" customFormat="1" x14ac:dyDescent="0.4"/>
    <row r="894" s="543" customFormat="1" x14ac:dyDescent="0.4"/>
    <row r="895" s="543" customFormat="1" x14ac:dyDescent="0.4"/>
    <row r="896" s="543" customFormat="1" x14ac:dyDescent="0.4"/>
    <row r="897" s="543" customFormat="1" x14ac:dyDescent="0.4"/>
    <row r="898" s="543" customFormat="1" x14ac:dyDescent="0.4"/>
    <row r="899" s="543" customFormat="1" x14ac:dyDescent="0.4"/>
    <row r="900" s="543" customFormat="1" x14ac:dyDescent="0.4"/>
    <row r="901" s="543" customFormat="1" x14ac:dyDescent="0.4"/>
    <row r="902" s="543" customFormat="1" x14ac:dyDescent="0.4"/>
    <row r="903" s="543" customFormat="1" x14ac:dyDescent="0.4"/>
    <row r="904" s="543" customFormat="1" x14ac:dyDescent="0.4"/>
    <row r="905" s="543" customFormat="1" x14ac:dyDescent="0.4"/>
    <row r="906" s="543" customFormat="1" x14ac:dyDescent="0.4"/>
    <row r="907" s="543" customFormat="1" x14ac:dyDescent="0.4"/>
    <row r="908" s="543" customFormat="1" x14ac:dyDescent="0.4"/>
    <row r="909" s="543" customFormat="1" x14ac:dyDescent="0.4"/>
    <row r="910" s="543" customFormat="1" x14ac:dyDescent="0.4"/>
    <row r="911" s="543" customFormat="1" x14ac:dyDescent="0.4"/>
    <row r="912" s="543" customFormat="1" x14ac:dyDescent="0.4"/>
    <row r="913" s="543" customFormat="1" x14ac:dyDescent="0.4"/>
    <row r="914" s="543" customFormat="1" x14ac:dyDescent="0.4"/>
    <row r="915" s="543" customFormat="1" x14ac:dyDescent="0.4"/>
    <row r="916" s="543" customFormat="1" x14ac:dyDescent="0.4"/>
    <row r="917" s="543" customFormat="1" x14ac:dyDescent="0.4"/>
    <row r="918" s="543" customFormat="1" x14ac:dyDescent="0.4"/>
    <row r="919" s="543" customFormat="1" x14ac:dyDescent="0.4"/>
    <row r="920" s="543" customFormat="1" x14ac:dyDescent="0.4"/>
    <row r="921" s="543" customFormat="1" x14ac:dyDescent="0.4"/>
    <row r="922" s="543" customFormat="1" x14ac:dyDescent="0.4"/>
    <row r="923" s="543" customFormat="1" x14ac:dyDescent="0.4"/>
    <row r="924" s="543" customFormat="1" x14ac:dyDescent="0.4"/>
    <row r="925" s="543" customFormat="1" x14ac:dyDescent="0.4"/>
    <row r="926" s="543" customFormat="1" x14ac:dyDescent="0.4"/>
    <row r="927" s="543" customFormat="1" x14ac:dyDescent="0.4"/>
    <row r="928" s="543" customFormat="1" x14ac:dyDescent="0.4"/>
    <row r="929" s="543" customFormat="1" x14ac:dyDescent="0.4"/>
    <row r="930" s="543" customFormat="1" x14ac:dyDescent="0.4"/>
    <row r="931" s="543" customFormat="1" x14ac:dyDescent="0.4"/>
    <row r="932" s="543" customFormat="1" x14ac:dyDescent="0.4"/>
    <row r="933" s="543" customFormat="1" x14ac:dyDescent="0.4"/>
    <row r="934" s="543" customFormat="1" x14ac:dyDescent="0.4"/>
    <row r="935" s="543" customFormat="1" x14ac:dyDescent="0.4"/>
    <row r="936" s="543" customFormat="1" x14ac:dyDescent="0.4"/>
    <row r="937" s="543" customFormat="1" x14ac:dyDescent="0.4"/>
    <row r="938" s="543" customFormat="1" x14ac:dyDescent="0.4"/>
    <row r="939" s="543" customFormat="1" x14ac:dyDescent="0.4"/>
    <row r="940" s="543" customFormat="1" x14ac:dyDescent="0.4"/>
    <row r="941" s="543" customFormat="1" x14ac:dyDescent="0.4"/>
    <row r="942" s="543" customFormat="1" x14ac:dyDescent="0.4"/>
    <row r="943" s="543" customFormat="1" x14ac:dyDescent="0.4"/>
    <row r="944" s="543" customFormat="1" x14ac:dyDescent="0.4"/>
    <row r="945" s="543" customFormat="1" x14ac:dyDescent="0.4"/>
    <row r="946" s="543" customFormat="1" x14ac:dyDescent="0.4"/>
    <row r="947" s="543" customFormat="1" x14ac:dyDescent="0.4"/>
    <row r="948" s="543" customFormat="1" x14ac:dyDescent="0.4"/>
    <row r="949" s="543" customFormat="1" x14ac:dyDescent="0.4"/>
    <row r="950" s="543" customFormat="1" x14ac:dyDescent="0.4"/>
    <row r="951" s="543" customFormat="1" x14ac:dyDescent="0.4"/>
    <row r="952" s="543" customFormat="1" x14ac:dyDescent="0.4"/>
    <row r="953" s="543" customFormat="1" x14ac:dyDescent="0.4"/>
    <row r="954" s="543" customFormat="1" x14ac:dyDescent="0.4"/>
    <row r="955" s="543" customFormat="1" x14ac:dyDescent="0.4"/>
    <row r="956" s="543" customFormat="1" x14ac:dyDescent="0.4"/>
    <row r="957" s="543" customFormat="1" x14ac:dyDescent="0.4"/>
    <row r="958" s="543" customFormat="1" x14ac:dyDescent="0.4"/>
    <row r="959" s="543" customFormat="1" x14ac:dyDescent="0.4"/>
    <row r="960" s="543" customFormat="1" x14ac:dyDescent="0.4"/>
    <row r="961" s="543" customFormat="1" x14ac:dyDescent="0.4"/>
    <row r="962" s="543" customFormat="1" x14ac:dyDescent="0.4"/>
    <row r="963" s="543" customFormat="1" x14ac:dyDescent="0.4"/>
    <row r="964" s="543" customFormat="1" x14ac:dyDescent="0.4"/>
    <row r="965" s="543" customFormat="1" x14ac:dyDescent="0.4"/>
    <row r="966" s="543" customFormat="1" x14ac:dyDescent="0.4"/>
    <row r="967" s="543" customFormat="1" x14ac:dyDescent="0.4"/>
    <row r="968" s="543" customFormat="1" x14ac:dyDescent="0.4"/>
    <row r="969" s="543" customFormat="1" x14ac:dyDescent="0.4"/>
    <row r="970" s="543" customFormat="1" x14ac:dyDescent="0.4"/>
    <row r="971" s="543" customFormat="1" x14ac:dyDescent="0.4"/>
    <row r="972" s="543" customFormat="1" x14ac:dyDescent="0.4"/>
    <row r="973" s="543" customFormat="1" x14ac:dyDescent="0.4"/>
    <row r="974" s="543" customFormat="1" x14ac:dyDescent="0.4"/>
    <row r="975" s="543" customFormat="1" x14ac:dyDescent="0.4"/>
    <row r="976" s="543" customFormat="1" x14ac:dyDescent="0.4"/>
    <row r="977" s="543" customFormat="1" x14ac:dyDescent="0.4"/>
    <row r="978" s="543" customFormat="1" x14ac:dyDescent="0.4"/>
    <row r="979" s="543" customFormat="1" x14ac:dyDescent="0.4"/>
    <row r="980" s="543" customFormat="1" x14ac:dyDescent="0.4"/>
    <row r="981" s="543" customFormat="1" x14ac:dyDescent="0.4"/>
    <row r="982" s="543" customFormat="1" x14ac:dyDescent="0.4"/>
    <row r="983" s="543" customFormat="1" x14ac:dyDescent="0.4"/>
    <row r="984" s="543" customFormat="1" x14ac:dyDescent="0.4"/>
    <row r="985" s="543" customFormat="1" x14ac:dyDescent="0.4"/>
    <row r="986" s="543" customFormat="1" x14ac:dyDescent="0.4"/>
    <row r="987" s="543" customFormat="1" x14ac:dyDescent="0.4"/>
    <row r="988" s="543" customFormat="1" x14ac:dyDescent="0.4"/>
    <row r="989" s="543" customFormat="1" x14ac:dyDescent="0.4"/>
    <row r="990" s="543" customFormat="1" x14ac:dyDescent="0.4"/>
    <row r="991" s="543" customFormat="1" x14ac:dyDescent="0.4"/>
    <row r="992" s="543" customFormat="1" x14ac:dyDescent="0.4"/>
    <row r="993" s="543" customFormat="1" x14ac:dyDescent="0.4"/>
    <row r="994" s="543" customFormat="1" x14ac:dyDescent="0.4"/>
    <row r="995" s="543" customFormat="1" x14ac:dyDescent="0.4"/>
    <row r="996" s="543" customFormat="1" x14ac:dyDescent="0.4"/>
    <row r="997" s="543" customFormat="1" x14ac:dyDescent="0.4"/>
    <row r="998" s="543" customFormat="1" x14ac:dyDescent="0.4"/>
    <row r="999" s="543" customFormat="1" x14ac:dyDescent="0.4"/>
    <row r="1000" s="543" customFormat="1" x14ac:dyDescent="0.4"/>
    <row r="1001" s="543" customFormat="1" x14ac:dyDescent="0.4"/>
    <row r="1002" s="543" customFormat="1" x14ac:dyDescent="0.4"/>
    <row r="1003" s="543" customFormat="1" x14ac:dyDescent="0.4"/>
    <row r="1004" s="543" customFormat="1" x14ac:dyDescent="0.4"/>
    <row r="1005" s="543" customFormat="1" x14ac:dyDescent="0.4"/>
    <row r="1006" s="543" customFormat="1" x14ac:dyDescent="0.4"/>
    <row r="1007" s="543" customFormat="1" x14ac:dyDescent="0.4"/>
    <row r="1008" s="543" customFormat="1" x14ac:dyDescent="0.4"/>
    <row r="1009" s="543" customFormat="1" x14ac:dyDescent="0.4"/>
    <row r="1010" s="543" customFormat="1" x14ac:dyDescent="0.4"/>
    <row r="1011" s="543" customFormat="1" x14ac:dyDescent="0.4"/>
    <row r="1012" s="543" customFormat="1" x14ac:dyDescent="0.4"/>
    <row r="1013" s="543" customFormat="1" x14ac:dyDescent="0.4"/>
    <row r="1014" s="543" customFormat="1" x14ac:dyDescent="0.4"/>
    <row r="1015" s="543" customFormat="1" x14ac:dyDescent="0.4"/>
    <row r="1016" s="543" customFormat="1" x14ac:dyDescent="0.4"/>
    <row r="1017" s="543" customFormat="1" x14ac:dyDescent="0.4"/>
    <row r="1018" s="543" customFormat="1" x14ac:dyDescent="0.4"/>
    <row r="1019" s="543" customFormat="1" x14ac:dyDescent="0.4"/>
    <row r="1020" s="543" customFormat="1" x14ac:dyDescent="0.4"/>
    <row r="1021" s="543" customFormat="1" x14ac:dyDescent="0.4"/>
    <row r="1022" s="543" customFormat="1" x14ac:dyDescent="0.4"/>
    <row r="1023" s="543" customFormat="1" x14ac:dyDescent="0.4"/>
    <row r="1024" s="543" customFormat="1" x14ac:dyDescent="0.4"/>
    <row r="1025" s="543" customFormat="1" x14ac:dyDescent="0.4"/>
    <row r="1026" s="543" customFormat="1" x14ac:dyDescent="0.4"/>
    <row r="1027" s="543" customFormat="1" x14ac:dyDescent="0.4"/>
    <row r="1028" s="543" customFormat="1" x14ac:dyDescent="0.4"/>
    <row r="1029" s="543" customFormat="1" x14ac:dyDescent="0.4"/>
    <row r="1030" s="543" customFormat="1" x14ac:dyDescent="0.4"/>
    <row r="1031" s="543" customFormat="1" x14ac:dyDescent="0.4"/>
    <row r="1032" s="543" customFormat="1" x14ac:dyDescent="0.4"/>
    <row r="1033" s="543" customFormat="1" x14ac:dyDescent="0.4"/>
    <row r="1034" s="543" customFormat="1" x14ac:dyDescent="0.4"/>
    <row r="1035" s="543" customFormat="1" x14ac:dyDescent="0.4"/>
    <row r="1036" s="543" customFormat="1" x14ac:dyDescent="0.4"/>
    <row r="1037" s="543" customFormat="1" x14ac:dyDescent="0.4"/>
    <row r="1038" s="543" customFormat="1" x14ac:dyDescent="0.4"/>
    <row r="1039" s="543" customFormat="1" x14ac:dyDescent="0.4"/>
    <row r="1040" s="543" customFormat="1" x14ac:dyDescent="0.4"/>
    <row r="1041" s="543" customFormat="1" x14ac:dyDescent="0.4"/>
    <row r="1042" s="543" customFormat="1" x14ac:dyDescent="0.4"/>
    <row r="1043" s="543" customFormat="1" x14ac:dyDescent="0.4"/>
    <row r="1044" s="543" customFormat="1" x14ac:dyDescent="0.4"/>
    <row r="1045" s="543" customFormat="1" x14ac:dyDescent="0.4"/>
    <row r="1046" s="543" customFormat="1" x14ac:dyDescent="0.4"/>
    <row r="1047" s="543" customFormat="1" x14ac:dyDescent="0.4"/>
    <row r="1048" s="543" customFormat="1" x14ac:dyDescent="0.4"/>
    <row r="1049" s="543" customFormat="1" x14ac:dyDescent="0.4"/>
    <row r="1050" s="543" customFormat="1" x14ac:dyDescent="0.4"/>
    <row r="1051" s="543" customFormat="1" x14ac:dyDescent="0.4"/>
    <row r="1052" s="543" customFormat="1" x14ac:dyDescent="0.4"/>
    <row r="1053" s="543" customFormat="1" x14ac:dyDescent="0.4"/>
    <row r="1054" s="543" customFormat="1" x14ac:dyDescent="0.4"/>
    <row r="1055" s="543" customFormat="1" x14ac:dyDescent="0.4"/>
    <row r="1056" s="543" customFormat="1" x14ac:dyDescent="0.4"/>
    <row r="1057" s="543" customFormat="1" x14ac:dyDescent="0.4"/>
    <row r="1058" s="543" customFormat="1" x14ac:dyDescent="0.4"/>
    <row r="1059" s="543" customFormat="1" x14ac:dyDescent="0.4"/>
    <row r="1060" s="543" customFormat="1" x14ac:dyDescent="0.4"/>
    <row r="1061" s="543" customFormat="1" x14ac:dyDescent="0.4"/>
    <row r="1062" s="543" customFormat="1" x14ac:dyDescent="0.4"/>
    <row r="1063" s="543" customFormat="1" x14ac:dyDescent="0.4"/>
    <row r="1064" s="543" customFormat="1" x14ac:dyDescent="0.4"/>
    <row r="1065" s="543" customFormat="1" x14ac:dyDescent="0.4"/>
    <row r="1066" s="543" customFormat="1" x14ac:dyDescent="0.4"/>
    <row r="1067" s="543" customFormat="1" x14ac:dyDescent="0.4"/>
    <row r="1068" s="543" customFormat="1" x14ac:dyDescent="0.4"/>
    <row r="1069" s="543" customFormat="1" x14ac:dyDescent="0.4"/>
    <row r="1070" s="543" customFormat="1" x14ac:dyDescent="0.4"/>
    <row r="1071" s="543" customFormat="1" x14ac:dyDescent="0.4"/>
    <row r="1072" s="543" customFormat="1" x14ac:dyDescent="0.4"/>
    <row r="1073" s="543" customFormat="1" x14ac:dyDescent="0.4"/>
    <row r="1074" s="543" customFormat="1" x14ac:dyDescent="0.4"/>
    <row r="1075" s="543" customFormat="1" x14ac:dyDescent="0.4"/>
    <row r="1076" s="543" customFormat="1" x14ac:dyDescent="0.4"/>
    <row r="1077" s="543" customFormat="1" x14ac:dyDescent="0.4"/>
    <row r="1078" s="543" customFormat="1" x14ac:dyDescent="0.4"/>
    <row r="1079" s="543" customFormat="1" x14ac:dyDescent="0.4"/>
    <row r="1080" s="543" customFormat="1" x14ac:dyDescent="0.4"/>
    <row r="1081" s="543" customFormat="1" x14ac:dyDescent="0.4"/>
    <row r="1082" s="543" customFormat="1" x14ac:dyDescent="0.4"/>
    <row r="1083" s="543" customFormat="1" x14ac:dyDescent="0.4"/>
    <row r="1084" s="543" customFormat="1" x14ac:dyDescent="0.4"/>
    <row r="1085" s="543" customFormat="1" x14ac:dyDescent="0.4"/>
    <row r="1086" s="543" customFormat="1" x14ac:dyDescent="0.4"/>
    <row r="1087" s="543" customFormat="1" x14ac:dyDescent="0.4"/>
    <row r="1088" s="543" customFormat="1" x14ac:dyDescent="0.4"/>
    <row r="1089" s="543" customFormat="1" x14ac:dyDescent="0.4"/>
    <row r="1090" s="543" customFormat="1" x14ac:dyDescent="0.4"/>
    <row r="1091" s="543" customFormat="1" x14ac:dyDescent="0.4"/>
    <row r="1092" s="543" customFormat="1" x14ac:dyDescent="0.4"/>
    <row r="1093" s="543" customFormat="1" x14ac:dyDescent="0.4"/>
    <row r="1094" s="543" customFormat="1" x14ac:dyDescent="0.4"/>
    <row r="1095" s="543" customFormat="1" x14ac:dyDescent="0.4"/>
    <row r="1096" s="543" customFormat="1" x14ac:dyDescent="0.4"/>
    <row r="1097" s="543" customFormat="1" x14ac:dyDescent="0.4"/>
    <row r="1098" s="543" customFormat="1" x14ac:dyDescent="0.4"/>
    <row r="1099" s="543" customFormat="1" x14ac:dyDescent="0.4"/>
    <row r="1100" s="543" customFormat="1" x14ac:dyDescent="0.4"/>
    <row r="1101" s="543" customFormat="1" x14ac:dyDescent="0.4"/>
    <row r="1102" s="543" customFormat="1" x14ac:dyDescent="0.4"/>
    <row r="1103" s="543" customFormat="1" x14ac:dyDescent="0.4"/>
    <row r="1104" s="543" customFormat="1" x14ac:dyDescent="0.4"/>
    <row r="1105" s="543" customFormat="1" x14ac:dyDescent="0.4"/>
    <row r="1106" s="543" customFormat="1" x14ac:dyDescent="0.4"/>
    <row r="1107" s="543" customFormat="1" x14ac:dyDescent="0.4"/>
    <row r="1108" s="543" customFormat="1" x14ac:dyDescent="0.4"/>
    <row r="1109" s="543" customFormat="1" x14ac:dyDescent="0.4"/>
    <row r="1110" s="543" customFormat="1" x14ac:dyDescent="0.4"/>
    <row r="1111" s="543" customFormat="1" x14ac:dyDescent="0.4"/>
    <row r="1112" s="543" customFormat="1" x14ac:dyDescent="0.4"/>
    <row r="1113" s="543" customFormat="1" x14ac:dyDescent="0.4"/>
    <row r="1114" s="543" customFormat="1" x14ac:dyDescent="0.4"/>
    <row r="1115" s="543" customFormat="1" x14ac:dyDescent="0.4"/>
    <row r="1116" s="543" customFormat="1" x14ac:dyDescent="0.4"/>
    <row r="1117" s="543" customFormat="1" x14ac:dyDescent="0.4"/>
    <row r="1118" s="543" customFormat="1" x14ac:dyDescent="0.4"/>
    <row r="1119" s="543" customFormat="1" x14ac:dyDescent="0.4"/>
    <row r="1120" s="543" customFormat="1" x14ac:dyDescent="0.4"/>
    <row r="1121" s="543" customFormat="1" x14ac:dyDescent="0.4"/>
    <row r="1122" s="543" customFormat="1" x14ac:dyDescent="0.4"/>
    <row r="1123" s="543" customFormat="1" x14ac:dyDescent="0.4"/>
    <row r="1124" s="543" customFormat="1" x14ac:dyDescent="0.4"/>
    <row r="1125" s="543" customFormat="1" x14ac:dyDescent="0.4"/>
    <row r="1126" s="543" customFormat="1" x14ac:dyDescent="0.4"/>
    <row r="1127" s="543" customFormat="1" x14ac:dyDescent="0.4"/>
    <row r="1128" s="543" customFormat="1" x14ac:dyDescent="0.4"/>
    <row r="1129" s="543" customFormat="1" x14ac:dyDescent="0.4"/>
    <row r="1130" s="543" customFormat="1" x14ac:dyDescent="0.4"/>
    <row r="1131" s="543" customFormat="1" x14ac:dyDescent="0.4"/>
    <row r="1132" s="543" customFormat="1" x14ac:dyDescent="0.4"/>
    <row r="1133" s="543" customFormat="1" x14ac:dyDescent="0.4"/>
    <row r="1134" s="543" customFormat="1" x14ac:dyDescent="0.4"/>
    <row r="1135" s="543" customFormat="1" x14ac:dyDescent="0.4"/>
    <row r="1136" s="543" customFormat="1" x14ac:dyDescent="0.4"/>
    <row r="1137" s="543" customFormat="1" x14ac:dyDescent="0.4"/>
    <row r="1138" s="543" customFormat="1" x14ac:dyDescent="0.4"/>
    <row r="1139" s="543" customFormat="1" x14ac:dyDescent="0.4"/>
    <row r="1140" s="543" customFormat="1" x14ac:dyDescent="0.4"/>
    <row r="1141" s="543" customFormat="1" x14ac:dyDescent="0.4"/>
    <row r="1142" s="543" customFormat="1" x14ac:dyDescent="0.4"/>
    <row r="1143" s="543" customFormat="1" x14ac:dyDescent="0.4"/>
    <row r="1144" s="543" customFormat="1" x14ac:dyDescent="0.4"/>
    <row r="1145" s="543" customFormat="1" x14ac:dyDescent="0.4"/>
    <row r="1146" s="543" customFormat="1" x14ac:dyDescent="0.4"/>
    <row r="1147" s="543" customFormat="1" x14ac:dyDescent="0.4"/>
    <row r="1148" s="543" customFormat="1" x14ac:dyDescent="0.4"/>
    <row r="1149" s="543" customFormat="1" x14ac:dyDescent="0.4"/>
    <row r="1150" s="543" customFormat="1" x14ac:dyDescent="0.4"/>
    <row r="1151" s="543" customFormat="1" x14ac:dyDescent="0.4"/>
    <row r="1152" s="543" customFormat="1" x14ac:dyDescent="0.4"/>
    <row r="1153" s="543" customFormat="1" x14ac:dyDescent="0.4"/>
    <row r="1154" s="543" customFormat="1" x14ac:dyDescent="0.4"/>
    <row r="1155" s="543" customFormat="1" x14ac:dyDescent="0.4"/>
    <row r="1156" s="543" customFormat="1" x14ac:dyDescent="0.4"/>
    <row r="1157" s="543" customFormat="1" x14ac:dyDescent="0.4"/>
    <row r="1158" s="543" customFormat="1" x14ac:dyDescent="0.4"/>
    <row r="1159" s="543" customFormat="1" x14ac:dyDescent="0.4"/>
    <row r="1160" s="543" customFormat="1" x14ac:dyDescent="0.4"/>
    <row r="1161" s="543" customFormat="1" x14ac:dyDescent="0.4"/>
    <row r="1162" s="543" customFormat="1" x14ac:dyDescent="0.4"/>
    <row r="1163" s="543" customFormat="1" x14ac:dyDescent="0.4"/>
    <row r="1164" s="543" customFormat="1" x14ac:dyDescent="0.4"/>
    <row r="1165" s="543" customFormat="1" x14ac:dyDescent="0.4"/>
    <row r="1166" s="543" customFormat="1" x14ac:dyDescent="0.4"/>
    <row r="1167" s="543" customFormat="1" x14ac:dyDescent="0.4"/>
    <row r="1168" s="543" customFormat="1" x14ac:dyDescent="0.4"/>
    <row r="1169" s="543" customFormat="1" x14ac:dyDescent="0.4"/>
    <row r="1170" s="543" customFormat="1" x14ac:dyDescent="0.4"/>
    <row r="1171" s="543" customFormat="1" x14ac:dyDescent="0.4"/>
    <row r="1172" s="543" customFormat="1" x14ac:dyDescent="0.4"/>
    <row r="1173" s="543" customFormat="1" x14ac:dyDescent="0.4"/>
    <row r="1174" s="543" customFormat="1" x14ac:dyDescent="0.4"/>
    <row r="1175" s="543" customFormat="1" x14ac:dyDescent="0.4"/>
    <row r="1176" s="543" customFormat="1" x14ac:dyDescent="0.4"/>
    <row r="1177" s="543" customFormat="1" x14ac:dyDescent="0.4"/>
    <row r="1178" s="543" customFormat="1" x14ac:dyDescent="0.4"/>
    <row r="1179" s="543" customFormat="1" x14ac:dyDescent="0.4"/>
    <row r="1180" s="543" customFormat="1" x14ac:dyDescent="0.4"/>
    <row r="1181" s="543" customFormat="1" x14ac:dyDescent="0.4"/>
    <row r="1182" s="543" customFormat="1" x14ac:dyDescent="0.4"/>
    <row r="1183" s="543" customFormat="1" x14ac:dyDescent="0.4"/>
    <row r="1184" s="543" customFormat="1" x14ac:dyDescent="0.4"/>
    <row r="1185" s="543" customFormat="1" x14ac:dyDescent="0.4"/>
    <row r="1186" s="543" customFormat="1" x14ac:dyDescent="0.4"/>
    <row r="1187" s="543" customFormat="1" x14ac:dyDescent="0.4"/>
    <row r="1188" s="543" customFormat="1" x14ac:dyDescent="0.4"/>
    <row r="1189" s="543" customFormat="1" x14ac:dyDescent="0.4"/>
    <row r="1190" s="543" customFormat="1" x14ac:dyDescent="0.4"/>
    <row r="1191" s="543" customFormat="1" x14ac:dyDescent="0.4"/>
    <row r="1192" s="543" customFormat="1" x14ac:dyDescent="0.4"/>
    <row r="1193" s="543" customFormat="1" x14ac:dyDescent="0.4"/>
    <row r="1194" s="543" customFormat="1" x14ac:dyDescent="0.4"/>
    <row r="1195" s="543" customFormat="1" x14ac:dyDescent="0.4"/>
    <row r="1196" s="543" customFormat="1" x14ac:dyDescent="0.4"/>
    <row r="1197" s="543" customFormat="1" x14ac:dyDescent="0.4"/>
    <row r="1198" s="543" customFormat="1" x14ac:dyDescent="0.4"/>
    <row r="1199" s="543" customFormat="1" x14ac:dyDescent="0.4"/>
    <row r="1200" s="543" customFormat="1" x14ac:dyDescent="0.4"/>
    <row r="1201" s="543" customFormat="1" x14ac:dyDescent="0.4"/>
    <row r="1202" s="543" customFormat="1" x14ac:dyDescent="0.4"/>
    <row r="1203" s="543" customFormat="1" x14ac:dyDescent="0.4"/>
    <row r="1204" s="543" customFormat="1" x14ac:dyDescent="0.4"/>
    <row r="1205" s="543" customFormat="1" x14ac:dyDescent="0.4"/>
    <row r="1206" s="543" customFormat="1" x14ac:dyDescent="0.4"/>
    <row r="1207" s="543" customFormat="1" x14ac:dyDescent="0.4"/>
    <row r="1208" s="543" customFormat="1" x14ac:dyDescent="0.4"/>
    <row r="1209" s="543" customFormat="1" x14ac:dyDescent="0.4"/>
    <row r="1210" s="543" customFormat="1" x14ac:dyDescent="0.4"/>
    <row r="1211" s="543" customFormat="1" x14ac:dyDescent="0.4"/>
    <row r="1212" s="543" customFormat="1" x14ac:dyDescent="0.4"/>
    <row r="1213" s="543" customFormat="1" x14ac:dyDescent="0.4"/>
    <row r="1214" s="543" customFormat="1" x14ac:dyDescent="0.4"/>
    <row r="1215" s="543" customFormat="1" x14ac:dyDescent="0.4"/>
    <row r="1216" s="543" customFormat="1" x14ac:dyDescent="0.4"/>
    <row r="1217" s="543" customFormat="1" x14ac:dyDescent="0.4"/>
    <row r="1218" s="543" customFormat="1" x14ac:dyDescent="0.4"/>
    <row r="1219" s="543" customFormat="1" x14ac:dyDescent="0.4"/>
    <row r="1220" s="543" customFormat="1" x14ac:dyDescent="0.4"/>
    <row r="1221" s="543" customFormat="1" x14ac:dyDescent="0.4"/>
    <row r="1222" s="543" customFormat="1" x14ac:dyDescent="0.4"/>
    <row r="1223" s="543" customFormat="1" x14ac:dyDescent="0.4"/>
    <row r="1224" s="543" customFormat="1" x14ac:dyDescent="0.4"/>
    <row r="1225" s="543" customFormat="1" x14ac:dyDescent="0.4"/>
    <row r="1226" s="543" customFormat="1" x14ac:dyDescent="0.4"/>
    <row r="1227" s="543" customFormat="1" x14ac:dyDescent="0.4"/>
    <row r="1228" s="543" customFormat="1" x14ac:dyDescent="0.4"/>
    <row r="1229" s="543" customFormat="1" x14ac:dyDescent="0.4"/>
    <row r="1230" s="543" customFormat="1" x14ac:dyDescent="0.4"/>
    <row r="1231" s="543" customFormat="1" x14ac:dyDescent="0.4"/>
    <row r="1232" s="543" customFormat="1" x14ac:dyDescent="0.4"/>
    <row r="1233" s="543" customFormat="1" x14ac:dyDescent="0.4"/>
    <row r="1234" s="543" customFormat="1" x14ac:dyDescent="0.4"/>
    <row r="1235" s="543" customFormat="1" x14ac:dyDescent="0.4"/>
    <row r="1236" s="543" customFormat="1" x14ac:dyDescent="0.4"/>
    <row r="1237" s="543" customFormat="1" x14ac:dyDescent="0.4"/>
    <row r="1238" s="543" customFormat="1" x14ac:dyDescent="0.4"/>
    <row r="1239" s="543" customFormat="1" x14ac:dyDescent="0.4"/>
    <row r="1240" s="543" customFormat="1" x14ac:dyDescent="0.4"/>
    <row r="1241" s="543" customFormat="1" x14ac:dyDescent="0.4"/>
    <row r="1242" s="543" customFormat="1" x14ac:dyDescent="0.4"/>
    <row r="1243" s="543" customFormat="1" x14ac:dyDescent="0.4"/>
    <row r="1244" s="543" customFormat="1" x14ac:dyDescent="0.4"/>
    <row r="1245" s="543" customFormat="1" x14ac:dyDescent="0.4"/>
    <row r="1246" s="543" customFormat="1" x14ac:dyDescent="0.4"/>
    <row r="1247" s="543" customFormat="1" x14ac:dyDescent="0.4"/>
    <row r="1248" s="543" customFormat="1" x14ac:dyDescent="0.4"/>
    <row r="1249" s="543" customFormat="1" x14ac:dyDescent="0.4"/>
    <row r="1250" s="543" customFormat="1" x14ac:dyDescent="0.4"/>
    <row r="1251" s="543" customFormat="1" x14ac:dyDescent="0.4"/>
    <row r="1252" s="543" customFormat="1" x14ac:dyDescent="0.4"/>
    <row r="1253" s="543" customFormat="1" x14ac:dyDescent="0.4"/>
    <row r="1254" s="543" customFormat="1" x14ac:dyDescent="0.4"/>
    <row r="1255" s="543" customFormat="1" x14ac:dyDescent="0.4"/>
    <row r="1256" s="543" customFormat="1" x14ac:dyDescent="0.4"/>
    <row r="1257" s="543" customFormat="1" x14ac:dyDescent="0.4"/>
    <row r="1258" s="543" customFormat="1" x14ac:dyDescent="0.4"/>
    <row r="1259" s="543" customFormat="1" x14ac:dyDescent="0.4"/>
    <row r="1260" s="543" customFormat="1" x14ac:dyDescent="0.4"/>
    <row r="1261" s="543" customFormat="1" x14ac:dyDescent="0.4"/>
    <row r="1262" s="543" customFormat="1" x14ac:dyDescent="0.4"/>
    <row r="1263" s="543" customFormat="1" x14ac:dyDescent="0.4"/>
    <row r="1264" s="543" customFormat="1" x14ac:dyDescent="0.4"/>
    <row r="1265" s="543" customFormat="1" x14ac:dyDescent="0.4"/>
    <row r="1266" s="543" customFormat="1" x14ac:dyDescent="0.4"/>
    <row r="1267" s="543" customFormat="1" x14ac:dyDescent="0.4"/>
    <row r="1268" s="543" customFormat="1" x14ac:dyDescent="0.4"/>
    <row r="1269" s="543" customFormat="1" x14ac:dyDescent="0.4"/>
    <row r="1270" s="543" customFormat="1" x14ac:dyDescent="0.4"/>
    <row r="1271" s="543" customFormat="1" x14ac:dyDescent="0.4"/>
    <row r="1272" s="543" customFormat="1" x14ac:dyDescent="0.4"/>
    <row r="1273" s="543" customFormat="1" x14ac:dyDescent="0.4"/>
    <row r="1274" s="543" customFormat="1" x14ac:dyDescent="0.4"/>
    <row r="1275" s="543" customFormat="1" x14ac:dyDescent="0.4"/>
    <row r="1276" s="543" customFormat="1" x14ac:dyDescent="0.4"/>
    <row r="1277" s="543" customFormat="1" x14ac:dyDescent="0.4"/>
    <row r="1278" s="543" customFormat="1" x14ac:dyDescent="0.4"/>
    <row r="1279" s="543" customFormat="1" x14ac:dyDescent="0.4"/>
    <row r="1280" s="543" customFormat="1" x14ac:dyDescent="0.4"/>
    <row r="1281" s="543" customFormat="1" x14ac:dyDescent="0.4"/>
    <row r="1282" s="543" customFormat="1" x14ac:dyDescent="0.4"/>
    <row r="1283" s="543" customFormat="1" x14ac:dyDescent="0.4"/>
    <row r="1284" s="543" customFormat="1" x14ac:dyDescent="0.4"/>
    <row r="1285" s="543" customFormat="1" x14ac:dyDescent="0.4"/>
    <row r="1286" s="543" customFormat="1" x14ac:dyDescent="0.4"/>
    <row r="1287" s="543" customFormat="1" x14ac:dyDescent="0.4"/>
    <row r="1288" s="543" customFormat="1" x14ac:dyDescent="0.4"/>
    <row r="1289" s="543" customFormat="1" x14ac:dyDescent="0.4"/>
    <row r="1290" s="543" customFormat="1" x14ac:dyDescent="0.4"/>
    <row r="1291" s="543" customFormat="1" x14ac:dyDescent="0.4"/>
    <row r="1292" s="543" customFormat="1" x14ac:dyDescent="0.4"/>
    <row r="1293" s="543" customFormat="1" x14ac:dyDescent="0.4"/>
    <row r="1294" s="543" customFormat="1" x14ac:dyDescent="0.4"/>
    <row r="1295" s="543" customFormat="1" x14ac:dyDescent="0.4"/>
    <row r="1296" s="543" customFormat="1" x14ac:dyDescent="0.4"/>
    <row r="1297" s="543" customFormat="1" x14ac:dyDescent="0.4"/>
    <row r="1298" s="543" customFormat="1" x14ac:dyDescent="0.4"/>
    <row r="1299" s="543" customFormat="1" x14ac:dyDescent="0.4"/>
    <row r="1300" s="543" customFormat="1" x14ac:dyDescent="0.4"/>
    <row r="1301" s="543" customFormat="1" x14ac:dyDescent="0.4"/>
    <row r="1302" s="543" customFormat="1" x14ac:dyDescent="0.4"/>
    <row r="1303" s="543" customFormat="1" x14ac:dyDescent="0.4"/>
    <row r="1304" s="543" customFormat="1" x14ac:dyDescent="0.4"/>
    <row r="1305" s="543" customFormat="1" x14ac:dyDescent="0.4"/>
    <row r="1306" s="543" customFormat="1" x14ac:dyDescent="0.4"/>
    <row r="1307" s="543" customFormat="1" x14ac:dyDescent="0.4"/>
    <row r="1308" s="543" customFormat="1" x14ac:dyDescent="0.4"/>
    <row r="1309" s="543" customFormat="1" x14ac:dyDescent="0.4"/>
    <row r="1310" s="543" customFormat="1" x14ac:dyDescent="0.4"/>
    <row r="1311" s="543" customFormat="1" x14ac:dyDescent="0.4"/>
    <row r="1312" s="543" customFormat="1" x14ac:dyDescent="0.4"/>
    <row r="1313" s="543" customFormat="1" x14ac:dyDescent="0.4"/>
    <row r="1314" s="543" customFormat="1" x14ac:dyDescent="0.4"/>
    <row r="1315" s="543" customFormat="1" x14ac:dyDescent="0.4"/>
    <row r="1316" s="543" customFormat="1" x14ac:dyDescent="0.4"/>
    <row r="1317" s="543" customFormat="1" x14ac:dyDescent="0.4"/>
    <row r="1318" s="543" customFormat="1" x14ac:dyDescent="0.4"/>
    <row r="1319" s="543" customFormat="1" x14ac:dyDescent="0.4"/>
    <row r="1320" s="543" customFormat="1" x14ac:dyDescent="0.4"/>
    <row r="1321" s="543" customFormat="1" x14ac:dyDescent="0.4"/>
    <row r="1322" s="543" customFormat="1" x14ac:dyDescent="0.4"/>
    <row r="1323" s="543" customFormat="1" x14ac:dyDescent="0.4"/>
    <row r="1324" s="543" customFormat="1" x14ac:dyDescent="0.4"/>
  </sheetData>
  <sheetProtection sheet="1" objects="1" scenarios="1"/>
  <protectedRanges>
    <protectedRange sqref="D29:D68" name="Intervallo1"/>
  </protectedRanges>
  <dataConsolidate/>
  <mergeCells count="1">
    <mergeCell ref="B3:O3"/>
  </mergeCells>
  <conditionalFormatting sqref="G29:G68">
    <cfRule type="expression" dxfId="23" priority="1">
      <formula>F29=""</formula>
    </cfRule>
  </conditionalFormatting>
  <dataValidations disablePrompts="1" count="5">
    <dataValidation type="list" allowBlank="1" showInputMessage="1" showErrorMessage="1" sqref="G29:G68" xr:uid="{E1A035CD-3E5F-46CF-AB21-C1B408DA24E2}">
      <formula1>Componente</formula1>
    </dataValidation>
    <dataValidation type="list" allowBlank="1" showInputMessage="1" showErrorMessage="1" sqref="D29:D68" xr:uid="{F1960FBB-01B7-4C06-B4F8-3B2DDA936D17}">
      <formula1>"Diretto,Indiretto"</formula1>
      <formula2>0</formula2>
    </dataValidation>
    <dataValidation type="list" allowBlank="1" showInputMessage="1" showErrorMessage="1" sqref="E29:E68" xr:uid="{5CA4D1B2-8C3F-4DE2-A449-1DA93EAA1C31}">
      <formula1>$AB$28:$AB$34</formula1>
    </dataValidation>
    <dataValidation type="decimal" allowBlank="1" showInputMessage="1" showErrorMessage="1" sqref="C81" xr:uid="{58018801-ACDB-49FC-94BF-6BD086EBADBD}">
      <formula1>0</formula1>
      <formula2>0.6</formula2>
    </dataValidation>
    <dataValidation allowBlank="1" showInputMessage="1" showErrorMessage="1" prompt="ATTENZIONE: compilare anche cella C56 relativa alle poste rettificative totali &quot;PR&quot;" sqref="C87:C89" xr:uid="{10754B27-264B-4AD2-8ECC-BFD4C68F4B0F}"/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20B9956-F641-4923-B9C4-FDA5C7F5E019}">
          <x14:formula1>
            <xm:f>IN_BIL_Com_24!$B$11:$B$13</xm:f>
          </x14:formula1>
          <xm:sqref>G9:G20</xm:sqref>
        </x14:dataValidation>
        <x14:dataValidation type="list" allowBlank="1" showInputMessage="1" showErrorMessage="1" xr:uid="{D284EC2F-14D2-4B96-88BA-D42116DE9AB7}">
          <x14:formula1>
            <xm:f>IN_BIL_Com_24!$C$9:$D$9</xm:f>
          </x14:formula1>
          <xm:sqref>E9:E20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AE20-07B1-4522-B340-0531C3049521}">
  <sheetPr codeName="Foglio6">
    <tabColor theme="9" tint="0.79998168889431442"/>
  </sheetPr>
  <dimension ref="A1:AA90"/>
  <sheetViews>
    <sheetView topLeftCell="A3" zoomScale="85" zoomScaleNormal="85" workbookViewId="0">
      <selection activeCell="F10" sqref="F10"/>
    </sheetView>
  </sheetViews>
  <sheetFormatPr defaultColWidth="9.44140625" defaultRowHeight="25.5" customHeight="1" x14ac:dyDescent="0.3"/>
  <cols>
    <col min="1" max="1" width="9.44140625" style="89"/>
    <col min="2" max="2" width="66.5546875" style="89" customWidth="1"/>
    <col min="3" max="10" width="18.5546875" style="89" customWidth="1"/>
    <col min="11" max="18" width="19.44140625" style="89" customWidth="1"/>
    <col min="19" max="16384" width="9.44140625" style="89"/>
  </cols>
  <sheetData>
    <row r="1" spans="1:27" s="275" customFormat="1" ht="36" customHeight="1" thickBot="1" x14ac:dyDescent="0.35">
      <c r="B1" s="235" t="s">
        <v>356</v>
      </c>
      <c r="E1" s="9"/>
      <c r="F1" s="9"/>
      <c r="I1" s="276"/>
      <c r="M1" s="276"/>
      <c r="AA1" s="323"/>
    </row>
    <row r="2" spans="1:27" ht="25.5" customHeight="1" thickTop="1" thickBot="1" x14ac:dyDescent="0.35"/>
    <row r="3" spans="1:27" ht="25.5" customHeight="1" thickBot="1" x14ac:dyDescent="0.35">
      <c r="B3" s="913" t="s">
        <v>357</v>
      </c>
      <c r="C3" s="914"/>
      <c r="D3" s="914"/>
      <c r="E3" s="914"/>
      <c r="F3" s="914"/>
      <c r="G3" s="914"/>
      <c r="H3" s="914"/>
      <c r="I3" s="914"/>
      <c r="J3" s="914"/>
      <c r="K3" s="914"/>
      <c r="L3" s="914"/>
      <c r="M3" s="914"/>
      <c r="N3" s="914"/>
      <c r="O3" s="914"/>
      <c r="P3" s="914"/>
      <c r="Q3" s="914"/>
      <c r="R3" s="915"/>
    </row>
    <row r="4" spans="1:27" s="324" customFormat="1" ht="25.5" customHeight="1" thickBot="1" x14ac:dyDescent="0.35">
      <c r="A4" s="89"/>
      <c r="B4" s="279" t="s">
        <v>358</v>
      </c>
    </row>
    <row r="5" spans="1:27" ht="25.5" customHeight="1" thickTop="1" thickBot="1" x14ac:dyDescent="0.35">
      <c r="C5" s="325"/>
    </row>
    <row r="6" spans="1:27" ht="25.5" customHeight="1" thickBot="1" x14ac:dyDescent="0.35">
      <c r="B6" s="326" t="s">
        <v>359</v>
      </c>
      <c r="C6" s="906">
        <v>2024</v>
      </c>
      <c r="D6" s="907"/>
      <c r="E6" s="907"/>
      <c r="F6" s="908"/>
      <c r="G6" s="909">
        <v>2025</v>
      </c>
      <c r="H6" s="910"/>
      <c r="I6" s="910"/>
      <c r="J6" s="911"/>
    </row>
    <row r="7" spans="1:27" ht="25.5" customHeight="1" x14ac:dyDescent="0.3">
      <c r="B7" s="326" t="s">
        <v>69</v>
      </c>
      <c r="C7" s="327">
        <f>+IN_Anagrafica!$D$9</f>
        <v>0</v>
      </c>
      <c r="D7" s="327">
        <f>+IN_Anagrafica!$D$10</f>
        <v>0</v>
      </c>
      <c r="E7" s="328">
        <f>+IN_Anagrafica!$D$11</f>
        <v>0</v>
      </c>
      <c r="F7" s="329" t="str">
        <f>+IN_Anagrafica!$D$12</f>
        <v>Bagaladi</v>
      </c>
      <c r="G7" s="127">
        <f>+C7</f>
        <v>0</v>
      </c>
      <c r="H7" s="127">
        <f>+D7</f>
        <v>0</v>
      </c>
      <c r="I7" s="127">
        <f>+E7</f>
        <v>0</v>
      </c>
      <c r="J7" s="128" t="str">
        <f>+F7</f>
        <v>Bagaladi</v>
      </c>
      <c r="K7" s="330"/>
    </row>
    <row r="8" spans="1:27" ht="25.5" customHeight="1" x14ac:dyDescent="0.25">
      <c r="B8" s="331" t="s">
        <v>360</v>
      </c>
      <c r="C8" s="332"/>
      <c r="D8" s="218"/>
      <c r="E8" s="218"/>
      <c r="F8" s="218"/>
      <c r="G8" s="332"/>
      <c r="H8" s="218"/>
      <c r="I8" s="218"/>
      <c r="J8" s="333"/>
    </row>
    <row r="9" spans="1:27" ht="25.5" customHeight="1" x14ac:dyDescent="0.3">
      <c r="B9" s="334" t="s">
        <v>361</v>
      </c>
      <c r="C9" s="445"/>
      <c r="D9" s="446"/>
      <c r="E9" s="446"/>
      <c r="F9" s="335"/>
      <c r="G9" s="445"/>
      <c r="H9" s="446"/>
      <c r="I9" s="446"/>
      <c r="J9" s="335"/>
      <c r="L9" s="336"/>
    </row>
    <row r="10" spans="1:27" ht="25.5" customHeight="1" x14ac:dyDescent="0.3">
      <c r="B10" s="334" t="s">
        <v>362</v>
      </c>
      <c r="C10" s="445"/>
      <c r="D10" s="446"/>
      <c r="E10" s="446"/>
      <c r="F10" s="335"/>
      <c r="G10" s="445"/>
      <c r="H10" s="446"/>
      <c r="I10" s="446"/>
      <c r="J10" s="335"/>
    </row>
    <row r="11" spans="1:27" ht="25.5" customHeight="1" thickBot="1" x14ac:dyDescent="0.3">
      <c r="B11" s="337" t="s">
        <v>363</v>
      </c>
      <c r="C11" s="338"/>
      <c r="D11" s="339"/>
      <c r="E11" s="339"/>
      <c r="F11" s="339"/>
      <c r="G11" s="338"/>
      <c r="H11" s="339"/>
      <c r="I11" s="339"/>
      <c r="J11" s="340"/>
      <c r="K11" s="341"/>
    </row>
    <row r="12" spans="1:27" s="342" customFormat="1" ht="25.5" customHeight="1" x14ac:dyDescent="0.3"/>
    <row r="13" spans="1:27" ht="25.5" customHeight="1" thickBot="1" x14ac:dyDescent="0.35"/>
    <row r="14" spans="1:27" ht="25.5" customHeight="1" thickBot="1" x14ac:dyDescent="0.35">
      <c r="B14" s="326" t="s">
        <v>359</v>
      </c>
      <c r="C14" s="906">
        <v>2024</v>
      </c>
      <c r="D14" s="907"/>
      <c r="E14" s="907"/>
      <c r="F14" s="908"/>
      <c r="G14" s="909">
        <v>2025</v>
      </c>
      <c r="H14" s="910"/>
      <c r="I14" s="910"/>
      <c r="J14" s="911"/>
    </row>
    <row r="15" spans="1:27" ht="25.5" customHeight="1" x14ac:dyDescent="0.3">
      <c r="B15" s="326" t="s">
        <v>70</v>
      </c>
      <c r="C15" s="343">
        <f t="shared" ref="C15:J15" si="0">+C$7</f>
        <v>0</v>
      </c>
      <c r="D15" s="327">
        <f t="shared" si="0"/>
        <v>0</v>
      </c>
      <c r="E15" s="328">
        <f t="shared" si="0"/>
        <v>0</v>
      </c>
      <c r="F15" s="329" t="str">
        <f t="shared" si="0"/>
        <v>Bagaladi</v>
      </c>
      <c r="G15" s="126">
        <f t="shared" si="0"/>
        <v>0</v>
      </c>
      <c r="H15" s="127">
        <f t="shared" si="0"/>
        <v>0</v>
      </c>
      <c r="I15" s="127">
        <f t="shared" si="0"/>
        <v>0</v>
      </c>
      <c r="J15" s="128" t="str">
        <f t="shared" si="0"/>
        <v>Bagaladi</v>
      </c>
    </row>
    <row r="16" spans="1:27" ht="25.5" customHeight="1" x14ac:dyDescent="0.3">
      <c r="B16" s="334" t="s">
        <v>364</v>
      </c>
      <c r="C16" s="445"/>
      <c r="D16" s="446"/>
      <c r="E16" s="446"/>
      <c r="F16" s="335"/>
      <c r="G16" s="445"/>
      <c r="H16" s="446"/>
      <c r="I16" s="446"/>
      <c r="J16" s="335"/>
    </row>
    <row r="17" spans="1:10" ht="25.5" customHeight="1" x14ac:dyDescent="0.3">
      <c r="B17" s="334" t="s">
        <v>365</v>
      </c>
      <c r="C17" s="445"/>
      <c r="D17" s="446"/>
      <c r="E17" s="446"/>
      <c r="F17" s="335"/>
      <c r="G17" s="445"/>
      <c r="H17" s="446"/>
      <c r="I17" s="446"/>
      <c r="J17" s="335"/>
    </row>
    <row r="18" spans="1:10" ht="25.5" customHeight="1" thickBot="1" x14ac:dyDescent="0.3">
      <c r="B18" s="337" t="s">
        <v>366</v>
      </c>
      <c r="C18" s="338"/>
      <c r="D18" s="339"/>
      <c r="E18" s="339"/>
      <c r="F18" s="339"/>
      <c r="G18" s="338"/>
      <c r="H18" s="339"/>
      <c r="I18" s="339"/>
      <c r="J18" s="340"/>
    </row>
    <row r="19" spans="1:10" s="342" customFormat="1" ht="25.5" customHeight="1" x14ac:dyDescent="0.3"/>
    <row r="21" spans="1:10" s="324" customFormat="1" ht="25.5" customHeight="1" thickBot="1" x14ac:dyDescent="0.35">
      <c r="A21" s="89"/>
      <c r="B21" s="279" t="s">
        <v>367</v>
      </c>
    </row>
    <row r="22" spans="1:10" ht="25.5" customHeight="1" thickTop="1" thickBot="1" x14ac:dyDescent="0.35"/>
    <row r="23" spans="1:10" ht="25.5" customHeight="1" thickBot="1" x14ac:dyDescent="0.35">
      <c r="B23" s="326" t="s">
        <v>368</v>
      </c>
      <c r="C23" s="906">
        <v>2024</v>
      </c>
      <c r="D23" s="907"/>
      <c r="E23" s="907"/>
      <c r="F23" s="908"/>
      <c r="G23" s="909">
        <v>2025</v>
      </c>
      <c r="H23" s="910"/>
      <c r="I23" s="910"/>
      <c r="J23" s="911"/>
    </row>
    <row r="24" spans="1:10" ht="25.5" customHeight="1" x14ac:dyDescent="0.3">
      <c r="B24" s="326" t="s">
        <v>369</v>
      </c>
      <c r="C24" s="344">
        <f t="shared" ref="C24:J24" si="1">+C$7</f>
        <v>0</v>
      </c>
      <c r="D24" s="345">
        <f t="shared" si="1"/>
        <v>0</v>
      </c>
      <c r="E24" s="327">
        <f t="shared" si="1"/>
        <v>0</v>
      </c>
      <c r="F24" s="346" t="str">
        <f t="shared" si="1"/>
        <v>Bagaladi</v>
      </c>
      <c r="G24" s="126">
        <f t="shared" si="1"/>
        <v>0</v>
      </c>
      <c r="H24" s="127">
        <f t="shared" si="1"/>
        <v>0</v>
      </c>
      <c r="I24" s="127">
        <f t="shared" si="1"/>
        <v>0</v>
      </c>
      <c r="J24" s="128" t="str">
        <f t="shared" si="1"/>
        <v>Bagaladi</v>
      </c>
    </row>
    <row r="25" spans="1:10" ht="25.5" customHeight="1" x14ac:dyDescent="0.25">
      <c r="B25" s="331" t="s">
        <v>370</v>
      </c>
      <c r="C25" s="332"/>
      <c r="D25" s="347"/>
      <c r="E25" s="218"/>
      <c r="F25" s="333"/>
      <c r="G25" s="332"/>
      <c r="H25" s="218"/>
      <c r="I25" s="218"/>
      <c r="J25" s="333"/>
    </row>
    <row r="26" spans="1:10" ht="25.5" customHeight="1" x14ac:dyDescent="0.3">
      <c r="B26" s="334" t="s">
        <v>371</v>
      </c>
      <c r="C26" s="445"/>
      <c r="D26" s="446"/>
      <c r="E26" s="446"/>
      <c r="F26" s="335"/>
      <c r="G26" s="445"/>
      <c r="H26" s="446"/>
      <c r="I26" s="446"/>
      <c r="J26" s="335"/>
    </row>
    <row r="27" spans="1:10" ht="25.5" customHeight="1" x14ac:dyDescent="0.3">
      <c r="B27" s="334" t="s">
        <v>372</v>
      </c>
      <c r="C27" s="445"/>
      <c r="D27" s="446"/>
      <c r="E27" s="446"/>
      <c r="F27" s="335"/>
      <c r="G27" s="445"/>
      <c r="H27" s="446"/>
      <c r="I27" s="446"/>
      <c r="J27" s="335"/>
    </row>
    <row r="28" spans="1:10" ht="25.5" customHeight="1" thickBot="1" x14ac:dyDescent="0.3">
      <c r="B28" s="337" t="s">
        <v>363</v>
      </c>
      <c r="C28" s="338"/>
      <c r="D28" s="339"/>
      <c r="E28" s="339"/>
      <c r="F28" s="339"/>
      <c r="G28" s="338"/>
      <c r="H28" s="339"/>
      <c r="I28" s="339"/>
      <c r="J28" s="340"/>
    </row>
    <row r="29" spans="1:10" ht="25.5" customHeight="1" x14ac:dyDescent="0.3">
      <c r="B29" s="348"/>
    </row>
    <row r="30" spans="1:10" ht="25.5" customHeight="1" thickBot="1" x14ac:dyDescent="0.35">
      <c r="B30" s="190"/>
    </row>
    <row r="31" spans="1:10" ht="25.5" customHeight="1" thickBot="1" x14ac:dyDescent="0.35">
      <c r="B31" s="326" t="s">
        <v>368</v>
      </c>
      <c r="C31" s="906">
        <v>2024</v>
      </c>
      <c r="D31" s="907"/>
      <c r="E31" s="907"/>
      <c r="F31" s="908"/>
      <c r="G31" s="909">
        <v>2025</v>
      </c>
      <c r="H31" s="910"/>
      <c r="I31" s="910"/>
      <c r="J31" s="911"/>
    </row>
    <row r="32" spans="1:10" ht="25.5" customHeight="1" x14ac:dyDescent="0.3">
      <c r="B32" s="326" t="s">
        <v>373</v>
      </c>
      <c r="C32" s="344">
        <f t="shared" ref="C32:J32" si="2">+C$7</f>
        <v>0</v>
      </c>
      <c r="D32" s="349">
        <f t="shared" si="2"/>
        <v>0</v>
      </c>
      <c r="E32" s="343">
        <f t="shared" si="2"/>
        <v>0</v>
      </c>
      <c r="F32" s="329" t="str">
        <f t="shared" si="2"/>
        <v>Bagaladi</v>
      </c>
      <c r="G32" s="126">
        <f t="shared" si="2"/>
        <v>0</v>
      </c>
      <c r="H32" s="127">
        <f t="shared" si="2"/>
        <v>0</v>
      </c>
      <c r="I32" s="127">
        <f t="shared" si="2"/>
        <v>0</v>
      </c>
      <c r="J32" s="128" t="str">
        <f t="shared" si="2"/>
        <v>Bagaladi</v>
      </c>
    </row>
    <row r="33" spans="1:18" ht="25.5" customHeight="1" x14ac:dyDescent="0.3">
      <c r="B33" s="334" t="s">
        <v>374</v>
      </c>
      <c r="C33" s="445"/>
      <c r="D33" s="446"/>
      <c r="E33" s="446"/>
      <c r="F33" s="335"/>
      <c r="G33" s="445"/>
      <c r="H33" s="446"/>
      <c r="I33" s="446"/>
      <c r="J33" s="335"/>
    </row>
    <row r="34" spans="1:18" ht="25.5" customHeight="1" x14ac:dyDescent="0.3">
      <c r="B34" s="334" t="s">
        <v>375</v>
      </c>
      <c r="C34" s="445"/>
      <c r="D34" s="446"/>
      <c r="E34" s="446"/>
      <c r="F34" s="335"/>
      <c r="G34" s="445"/>
      <c r="H34" s="446"/>
      <c r="I34" s="446"/>
      <c r="J34" s="335"/>
    </row>
    <row r="35" spans="1:18" ht="25.5" customHeight="1" thickBot="1" x14ac:dyDescent="0.3">
      <c r="B35" s="337"/>
      <c r="C35" s="338"/>
      <c r="D35" s="339"/>
      <c r="E35" s="339"/>
      <c r="F35" s="339"/>
      <c r="G35" s="338"/>
      <c r="H35" s="339"/>
      <c r="I35" s="339"/>
      <c r="J35" s="340"/>
    </row>
    <row r="37" spans="1:18" ht="24.75" customHeight="1" thickBot="1" x14ac:dyDescent="0.35">
      <c r="A37" s="350"/>
      <c r="B37" s="351" t="s">
        <v>376</v>
      </c>
      <c r="C37" s="324"/>
      <c r="D37" s="324"/>
      <c r="E37" s="324"/>
      <c r="F37" s="324"/>
      <c r="G37" s="324"/>
      <c r="H37" s="324"/>
      <c r="I37" s="324"/>
      <c r="J37" s="324"/>
      <c r="K37" s="324"/>
      <c r="L37" s="324"/>
      <c r="M37" s="324"/>
      <c r="N37" s="324"/>
      <c r="O37" s="324"/>
      <c r="P37" s="324"/>
      <c r="Q37" s="324"/>
      <c r="R37" s="324"/>
    </row>
    <row r="38" spans="1:18" ht="24.75" customHeight="1" thickTop="1" x14ac:dyDescent="0.3">
      <c r="K38" s="325"/>
    </row>
    <row r="39" spans="1:18" ht="24.75" customHeight="1" x14ac:dyDescent="0.3">
      <c r="K39" s="912"/>
      <c r="L39" s="912"/>
      <c r="M39" s="912"/>
      <c r="N39" s="912"/>
      <c r="O39" s="912"/>
      <c r="P39" s="912"/>
      <c r="Q39" s="912"/>
      <c r="R39" s="912"/>
    </row>
    <row r="40" spans="1:18" ht="27.45" customHeight="1" x14ac:dyDescent="0.3">
      <c r="B40" s="353"/>
      <c r="C40" s="354"/>
      <c r="D40" s="355"/>
      <c r="E40" s="355"/>
      <c r="F40" s="355"/>
      <c r="G40" s="355"/>
      <c r="H40" s="355"/>
      <c r="I40" s="355"/>
      <c r="J40" s="356"/>
      <c r="K40" s="352"/>
      <c r="L40" s="352"/>
      <c r="M40" s="352"/>
      <c r="N40" s="352"/>
      <c r="O40" s="352"/>
      <c r="P40" s="352"/>
      <c r="Q40" s="352"/>
      <c r="R40" s="352"/>
    </row>
    <row r="41" spans="1:18" ht="24.75" customHeight="1" x14ac:dyDescent="0.3">
      <c r="B41" s="353"/>
      <c r="C41" s="357"/>
      <c r="D41" s="358"/>
      <c r="E41" s="358"/>
      <c r="F41" s="358"/>
      <c r="G41" s="358"/>
      <c r="H41" s="358"/>
      <c r="I41" s="358"/>
      <c r="J41" s="359"/>
      <c r="K41" s="360"/>
      <c r="L41" s="360"/>
      <c r="M41" s="360"/>
      <c r="N41" s="360"/>
      <c r="O41" s="360"/>
      <c r="P41" s="360"/>
      <c r="Q41" s="360"/>
      <c r="R41" s="360"/>
    </row>
    <row r="42" spans="1:18" ht="24.75" customHeight="1" x14ac:dyDescent="0.3">
      <c r="B42" s="353"/>
      <c r="C42" s="361"/>
      <c r="D42" s="362"/>
      <c r="E42" s="362"/>
      <c r="F42" s="362"/>
      <c r="G42" s="362"/>
      <c r="H42" s="362"/>
      <c r="I42" s="362"/>
      <c r="J42" s="363"/>
      <c r="K42" s="360"/>
      <c r="L42" s="360"/>
      <c r="M42" s="360"/>
      <c r="N42" s="360"/>
      <c r="O42" s="360"/>
      <c r="P42" s="360"/>
      <c r="Q42" s="360"/>
      <c r="R42" s="360"/>
    </row>
    <row r="44" spans="1:18" s="324" customFormat="1" ht="25.5" customHeight="1" thickBot="1" x14ac:dyDescent="0.35">
      <c r="A44" s="89"/>
      <c r="B44" s="279" t="s">
        <v>377</v>
      </c>
    </row>
    <row r="45" spans="1:18" ht="25.5" customHeight="1" thickTop="1" thickBot="1" x14ac:dyDescent="0.35">
      <c r="K45" s="325"/>
    </row>
    <row r="46" spans="1:18" ht="25.5" customHeight="1" thickBot="1" x14ac:dyDescent="0.35">
      <c r="K46" s="898">
        <v>2026</v>
      </c>
      <c r="L46" s="899"/>
      <c r="M46" s="899"/>
      <c r="N46" s="900"/>
      <c r="O46" s="901">
        <v>2027</v>
      </c>
      <c r="P46" s="902"/>
      <c r="Q46" s="902"/>
      <c r="R46" s="903"/>
    </row>
    <row r="47" spans="1:18" ht="39" customHeight="1" thickBot="1" x14ac:dyDescent="0.35">
      <c r="B47" s="364" t="s">
        <v>378</v>
      </c>
      <c r="C47" s="365"/>
      <c r="D47" s="366"/>
      <c r="E47" s="366"/>
      <c r="F47" s="366"/>
      <c r="G47" s="366"/>
      <c r="H47" s="366"/>
      <c r="I47" s="366"/>
      <c r="J47" s="367"/>
      <c r="K47" s="368">
        <f>+IN_Anagrafica!$D$9</f>
        <v>0</v>
      </c>
      <c r="L47" s="369">
        <f>+IN_Anagrafica!$D$10</f>
        <v>0</v>
      </c>
      <c r="M47" s="369">
        <f>+IN_Anagrafica!$D$11</f>
        <v>0</v>
      </c>
      <c r="N47" s="370" t="str">
        <f>+IN_Anagrafica!$D$12</f>
        <v>Bagaladi</v>
      </c>
      <c r="O47" s="371">
        <f>+IN_Anagrafica!$D$9</f>
        <v>0</v>
      </c>
      <c r="P47" s="372">
        <f>+IN_Anagrafica!$D$10</f>
        <v>0</v>
      </c>
      <c r="Q47" s="372">
        <f>+IN_Anagrafica!$D$11</f>
        <v>0</v>
      </c>
      <c r="R47" s="373" t="str">
        <f>+IN_Anagrafica!$D$12</f>
        <v>Bagaladi</v>
      </c>
    </row>
    <row r="48" spans="1:18" ht="25.5" customHeight="1" x14ac:dyDescent="0.3">
      <c r="B48" s="374" t="s">
        <v>379</v>
      </c>
      <c r="C48" s="375"/>
      <c r="D48" s="376"/>
      <c r="E48" s="376"/>
      <c r="F48" s="376"/>
      <c r="G48" s="376"/>
      <c r="H48" s="376"/>
      <c r="I48" s="376"/>
      <c r="J48" s="377"/>
      <c r="K48" s="378">
        <f t="shared" ref="K48:R48" si="3">+C26*(-1)</f>
        <v>0</v>
      </c>
      <c r="L48" s="379">
        <f t="shared" si="3"/>
        <v>0</v>
      </c>
      <c r="M48" s="379">
        <f t="shared" si="3"/>
        <v>0</v>
      </c>
      <c r="N48" s="380">
        <f t="shared" si="3"/>
        <v>0</v>
      </c>
      <c r="O48" s="378">
        <f t="shared" si="3"/>
        <v>0</v>
      </c>
      <c r="P48" s="379">
        <f t="shared" si="3"/>
        <v>0</v>
      </c>
      <c r="Q48" s="379">
        <f t="shared" si="3"/>
        <v>0</v>
      </c>
      <c r="R48" s="380">
        <f t="shared" si="3"/>
        <v>0</v>
      </c>
    </row>
    <row r="49" spans="1:20" ht="25.5" customHeight="1" x14ac:dyDescent="0.3">
      <c r="B49" s="374" t="s">
        <v>380</v>
      </c>
      <c r="C49" s="375"/>
      <c r="D49" s="376"/>
      <c r="E49" s="376"/>
      <c r="F49" s="376"/>
      <c r="G49" s="376"/>
      <c r="H49" s="376"/>
      <c r="I49" s="376"/>
      <c r="J49" s="377"/>
      <c r="K49" s="378">
        <f t="shared" ref="K49:R49" si="4">+C33*(-1)</f>
        <v>0</v>
      </c>
      <c r="L49" s="379">
        <f t="shared" si="4"/>
        <v>0</v>
      </c>
      <c r="M49" s="379">
        <f t="shared" si="4"/>
        <v>0</v>
      </c>
      <c r="N49" s="380">
        <f t="shared" si="4"/>
        <v>0</v>
      </c>
      <c r="O49" s="378">
        <f t="shared" si="4"/>
        <v>0</v>
      </c>
      <c r="P49" s="379">
        <f t="shared" si="4"/>
        <v>0</v>
      </c>
      <c r="Q49" s="379">
        <f t="shared" si="4"/>
        <v>0</v>
      </c>
      <c r="R49" s="380">
        <f t="shared" si="4"/>
        <v>0</v>
      </c>
    </row>
    <row r="50" spans="1:20" ht="25.5" customHeight="1" thickBot="1" x14ac:dyDescent="0.35">
      <c r="B50" s="364" t="s">
        <v>381</v>
      </c>
      <c r="C50" s="375"/>
      <c r="D50" s="376"/>
      <c r="E50" s="376"/>
      <c r="F50" s="376"/>
      <c r="G50" s="376"/>
      <c r="H50" s="376"/>
      <c r="I50" s="376"/>
      <c r="J50" s="377"/>
      <c r="K50" s="381">
        <f t="shared" ref="K50:R50" si="5">+SUM(K48:K49)</f>
        <v>0</v>
      </c>
      <c r="L50" s="382">
        <f t="shared" si="5"/>
        <v>0</v>
      </c>
      <c r="M50" s="382">
        <f t="shared" si="5"/>
        <v>0</v>
      </c>
      <c r="N50" s="383">
        <f t="shared" si="5"/>
        <v>0</v>
      </c>
      <c r="O50" s="384">
        <f t="shared" si="5"/>
        <v>0</v>
      </c>
      <c r="P50" s="385">
        <f t="shared" si="5"/>
        <v>0</v>
      </c>
      <c r="Q50" s="385">
        <f t="shared" si="5"/>
        <v>0</v>
      </c>
      <c r="R50" s="386">
        <f t="shared" si="5"/>
        <v>0</v>
      </c>
    </row>
    <row r="51" spans="1:20" ht="25.5" customHeight="1" x14ac:dyDescent="0.3">
      <c r="B51" s="374" t="s">
        <v>382</v>
      </c>
      <c r="C51" s="375"/>
      <c r="D51" s="376"/>
      <c r="E51" s="376"/>
      <c r="F51" s="376"/>
      <c r="G51" s="376"/>
      <c r="H51" s="376"/>
      <c r="I51" s="376"/>
      <c r="J51" s="377"/>
      <c r="K51" s="378">
        <f>+(C9-C26)*(-1)</f>
        <v>0</v>
      </c>
      <c r="L51" s="379">
        <f t="shared" ref="L51:R51" si="6">(D9-D26)*(-1)</f>
        <v>0</v>
      </c>
      <c r="M51" s="379">
        <f t="shared" si="6"/>
        <v>0</v>
      </c>
      <c r="N51" s="380">
        <f t="shared" si="6"/>
        <v>0</v>
      </c>
      <c r="O51" s="378">
        <f t="shared" si="6"/>
        <v>0</v>
      </c>
      <c r="P51" s="379">
        <f t="shared" si="6"/>
        <v>0</v>
      </c>
      <c r="Q51" s="379">
        <f t="shared" si="6"/>
        <v>0</v>
      </c>
      <c r="R51" s="380">
        <f t="shared" si="6"/>
        <v>0</v>
      </c>
    </row>
    <row r="52" spans="1:20" ht="25.5" customHeight="1" x14ac:dyDescent="0.3">
      <c r="B52" s="374" t="s">
        <v>383</v>
      </c>
      <c r="C52" s="375"/>
      <c r="D52" s="376"/>
      <c r="E52" s="376"/>
      <c r="F52" s="376"/>
      <c r="G52" s="376"/>
      <c r="H52" s="376"/>
      <c r="I52" s="376"/>
      <c r="J52" s="377"/>
      <c r="K52" s="378">
        <f>(C16-C33)*(-1)</f>
        <v>0</v>
      </c>
      <c r="L52" s="379">
        <f>(D16-D33)*(-1)</f>
        <v>0</v>
      </c>
      <c r="M52" s="379">
        <f>(E16-E33)*(-1)</f>
        <v>0</v>
      </c>
      <c r="N52" s="380">
        <f>(F16-F33)*(-1)</f>
        <v>0</v>
      </c>
      <c r="O52" s="378">
        <f>+(G16-G33)*(-1)</f>
        <v>0</v>
      </c>
      <c r="P52" s="379">
        <f>(H16-H33)*(-1)</f>
        <v>0</v>
      </c>
      <c r="Q52" s="379">
        <f>(I16-I33)*(-1)</f>
        <v>0</v>
      </c>
      <c r="R52" s="380">
        <f>(J16-J33)*(-1)</f>
        <v>0</v>
      </c>
    </row>
    <row r="53" spans="1:20" ht="25.5" customHeight="1" thickBot="1" x14ac:dyDescent="0.35">
      <c r="B53" s="364" t="s">
        <v>331</v>
      </c>
      <c r="C53" s="387"/>
      <c r="D53" s="388"/>
      <c r="E53" s="388"/>
      <c r="F53" s="388"/>
      <c r="G53" s="388"/>
      <c r="H53" s="388"/>
      <c r="I53" s="388"/>
      <c r="J53" s="389"/>
      <c r="K53" s="390">
        <f t="shared" ref="K53:R53" si="7">+SUM(K51:K52)</f>
        <v>0</v>
      </c>
      <c r="L53" s="391">
        <f t="shared" si="7"/>
        <v>0</v>
      </c>
      <c r="M53" s="391">
        <f t="shared" si="7"/>
        <v>0</v>
      </c>
      <c r="N53" s="392">
        <f t="shared" si="7"/>
        <v>0</v>
      </c>
      <c r="O53" s="393">
        <f t="shared" si="7"/>
        <v>0</v>
      </c>
      <c r="P53" s="394">
        <f t="shared" si="7"/>
        <v>0</v>
      </c>
      <c r="Q53" s="394">
        <f t="shared" si="7"/>
        <v>0</v>
      </c>
      <c r="R53" s="395">
        <f t="shared" si="7"/>
        <v>0</v>
      </c>
    </row>
    <row r="54" spans="1:20" ht="24.75" customHeight="1" x14ac:dyDescent="0.3">
      <c r="B54" s="350"/>
      <c r="K54" s="350"/>
    </row>
    <row r="55" spans="1:20" s="324" customFormat="1" ht="25.5" customHeight="1" thickBot="1" x14ac:dyDescent="0.35">
      <c r="A55" s="89"/>
      <c r="B55" s="279" t="s">
        <v>384</v>
      </c>
    </row>
    <row r="56" spans="1:20" ht="25.5" customHeight="1" thickTop="1" thickBot="1" x14ac:dyDescent="0.35">
      <c r="K56" s="325"/>
    </row>
    <row r="57" spans="1:20" ht="25.5" customHeight="1" thickBot="1" x14ac:dyDescent="0.35">
      <c r="K57" s="898">
        <v>2026</v>
      </c>
      <c r="L57" s="899"/>
      <c r="M57" s="899"/>
      <c r="N57" s="900"/>
      <c r="O57" s="901">
        <v>2027</v>
      </c>
      <c r="P57" s="902"/>
      <c r="Q57" s="902"/>
      <c r="R57" s="903"/>
    </row>
    <row r="58" spans="1:20" ht="39" customHeight="1" thickBot="1" x14ac:dyDescent="0.35">
      <c r="B58" s="364" t="s">
        <v>385</v>
      </c>
      <c r="C58" s="365"/>
      <c r="D58" s="366"/>
      <c r="E58" s="366"/>
      <c r="F58" s="366"/>
      <c r="G58" s="366"/>
      <c r="H58" s="366"/>
      <c r="I58" s="366"/>
      <c r="J58" s="367"/>
      <c r="K58" s="368">
        <f>+IN_Anagrafica!$D$9</f>
        <v>0</v>
      </c>
      <c r="L58" s="369">
        <f>+IN_Anagrafica!$D$10</f>
        <v>0</v>
      </c>
      <c r="M58" s="369">
        <f>+IN_Anagrafica!$D$11</f>
        <v>0</v>
      </c>
      <c r="N58" s="370" t="str">
        <f>+IN_Anagrafica!$D$12</f>
        <v>Bagaladi</v>
      </c>
      <c r="O58" s="371">
        <f>+IN_Anagrafica!$D$9</f>
        <v>0</v>
      </c>
      <c r="P58" s="372">
        <f>+IN_Anagrafica!$D$10</f>
        <v>0</v>
      </c>
      <c r="Q58" s="372">
        <f>+IN_Anagrafica!$D$11</f>
        <v>0</v>
      </c>
      <c r="R58" s="373" t="str">
        <f>+IN_Anagrafica!$D$12</f>
        <v>Bagaladi</v>
      </c>
    </row>
    <row r="59" spans="1:20" ht="25.5" customHeight="1" x14ac:dyDescent="0.3">
      <c r="B59" s="374" t="s">
        <v>386</v>
      </c>
      <c r="C59" s="375"/>
      <c r="D59" s="376"/>
      <c r="E59" s="376"/>
      <c r="F59" s="376"/>
      <c r="G59" s="376"/>
      <c r="H59" s="376"/>
      <c r="I59" s="376"/>
      <c r="J59" s="377"/>
      <c r="K59" s="378">
        <f t="shared" ref="K59:R59" si="8">+C27*(-1)</f>
        <v>0</v>
      </c>
      <c r="L59" s="379">
        <f t="shared" si="8"/>
        <v>0</v>
      </c>
      <c r="M59" s="379">
        <f t="shared" si="8"/>
        <v>0</v>
      </c>
      <c r="N59" s="380">
        <f t="shared" si="8"/>
        <v>0</v>
      </c>
      <c r="O59" s="378">
        <f t="shared" si="8"/>
        <v>0</v>
      </c>
      <c r="P59" s="379">
        <f t="shared" si="8"/>
        <v>0</v>
      </c>
      <c r="Q59" s="379">
        <f t="shared" si="8"/>
        <v>0</v>
      </c>
      <c r="R59" s="380">
        <f t="shared" si="8"/>
        <v>0</v>
      </c>
    </row>
    <row r="60" spans="1:20" ht="25.5" customHeight="1" x14ac:dyDescent="0.3">
      <c r="B60" s="374" t="s">
        <v>387</v>
      </c>
      <c r="C60" s="375"/>
      <c r="D60" s="376"/>
      <c r="E60" s="376"/>
      <c r="F60" s="376"/>
      <c r="G60" s="376"/>
      <c r="H60" s="376"/>
      <c r="I60" s="376"/>
      <c r="J60" s="377"/>
      <c r="K60" s="378">
        <f t="shared" ref="K60:R60" si="9">+C34*(-1)</f>
        <v>0</v>
      </c>
      <c r="L60" s="379">
        <f t="shared" si="9"/>
        <v>0</v>
      </c>
      <c r="M60" s="379">
        <f t="shared" si="9"/>
        <v>0</v>
      </c>
      <c r="N60" s="380">
        <f t="shared" si="9"/>
        <v>0</v>
      </c>
      <c r="O60" s="378">
        <f t="shared" si="9"/>
        <v>0</v>
      </c>
      <c r="P60" s="379">
        <f t="shared" si="9"/>
        <v>0</v>
      </c>
      <c r="Q60" s="379">
        <f t="shared" si="9"/>
        <v>0</v>
      </c>
      <c r="R60" s="380">
        <f t="shared" si="9"/>
        <v>0</v>
      </c>
      <c r="T60" s="350"/>
    </row>
    <row r="61" spans="1:20" ht="25.5" customHeight="1" thickBot="1" x14ac:dyDescent="0.35">
      <c r="B61" s="364" t="s">
        <v>388</v>
      </c>
      <c r="C61" s="375"/>
      <c r="D61" s="376"/>
      <c r="E61" s="376"/>
      <c r="F61" s="376"/>
      <c r="G61" s="376"/>
      <c r="H61" s="376"/>
      <c r="I61" s="376"/>
      <c r="J61" s="377"/>
      <c r="K61" s="396">
        <f t="shared" ref="K61:R61" si="10">+SUM(K59:K60)</f>
        <v>0</v>
      </c>
      <c r="L61" s="382">
        <f t="shared" si="10"/>
        <v>0</v>
      </c>
      <c r="M61" s="382">
        <f t="shared" si="10"/>
        <v>0</v>
      </c>
      <c r="N61" s="397">
        <f t="shared" si="10"/>
        <v>0</v>
      </c>
      <c r="O61" s="398">
        <f t="shared" si="10"/>
        <v>0</v>
      </c>
      <c r="P61" s="385">
        <f t="shared" si="10"/>
        <v>0</v>
      </c>
      <c r="Q61" s="385">
        <f t="shared" si="10"/>
        <v>0</v>
      </c>
      <c r="R61" s="399">
        <f t="shared" si="10"/>
        <v>0</v>
      </c>
    </row>
    <row r="62" spans="1:20" ht="25.5" customHeight="1" x14ac:dyDescent="0.3">
      <c r="B62" s="374" t="s">
        <v>329</v>
      </c>
      <c r="C62" s="375"/>
      <c r="D62" s="376"/>
      <c r="E62" s="376"/>
      <c r="F62" s="376"/>
      <c r="G62" s="376"/>
      <c r="H62" s="376"/>
      <c r="I62" s="376"/>
      <c r="J62" s="377"/>
      <c r="K62" s="378">
        <f t="shared" ref="K62:R62" si="11">+IF((C10-C27)&gt;0,(C10-C27)*(-1),0)</f>
        <v>0</v>
      </c>
      <c r="L62" s="379">
        <f t="shared" si="11"/>
        <v>0</v>
      </c>
      <c r="M62" s="379">
        <f t="shared" si="11"/>
        <v>0</v>
      </c>
      <c r="N62" s="380">
        <f t="shared" si="11"/>
        <v>0</v>
      </c>
      <c r="O62" s="378">
        <f t="shared" si="11"/>
        <v>0</v>
      </c>
      <c r="P62" s="379">
        <f t="shared" si="11"/>
        <v>0</v>
      </c>
      <c r="Q62" s="379">
        <f t="shared" si="11"/>
        <v>0</v>
      </c>
      <c r="R62" s="380">
        <f t="shared" si="11"/>
        <v>0</v>
      </c>
      <c r="T62" s="350"/>
    </row>
    <row r="63" spans="1:20" ht="25.5" customHeight="1" x14ac:dyDescent="0.3">
      <c r="B63" s="374" t="s">
        <v>330</v>
      </c>
      <c r="C63" s="375"/>
      <c r="D63" s="376"/>
      <c r="E63" s="376"/>
      <c r="F63" s="376"/>
      <c r="G63" s="376"/>
      <c r="H63" s="376"/>
      <c r="I63" s="376"/>
      <c r="J63" s="377"/>
      <c r="K63" s="378">
        <f t="shared" ref="K63:R63" si="12">+IF((C17-C34)&gt;0,(C17-C34)*(-1),0)</f>
        <v>0</v>
      </c>
      <c r="L63" s="379">
        <f t="shared" si="12"/>
        <v>0</v>
      </c>
      <c r="M63" s="379">
        <f t="shared" si="12"/>
        <v>0</v>
      </c>
      <c r="N63" s="380">
        <f t="shared" si="12"/>
        <v>0</v>
      </c>
      <c r="O63" s="378">
        <f t="shared" si="12"/>
        <v>0</v>
      </c>
      <c r="P63" s="379">
        <f t="shared" si="12"/>
        <v>0</v>
      </c>
      <c r="Q63" s="379">
        <f t="shared" si="12"/>
        <v>0</v>
      </c>
      <c r="R63" s="380">
        <f t="shared" si="12"/>
        <v>0</v>
      </c>
      <c r="T63" s="350"/>
    </row>
    <row r="64" spans="1:20" ht="25.5" customHeight="1" thickBot="1" x14ac:dyDescent="0.35">
      <c r="B64" s="364" t="s">
        <v>331</v>
      </c>
      <c r="C64" s="387"/>
      <c r="D64" s="388"/>
      <c r="E64" s="388"/>
      <c r="F64" s="388"/>
      <c r="G64" s="388"/>
      <c r="H64" s="388"/>
      <c r="I64" s="388"/>
      <c r="J64" s="389"/>
      <c r="K64" s="390">
        <f t="shared" ref="K64:R64" si="13">+SUM(K62:K63)</f>
        <v>0</v>
      </c>
      <c r="L64" s="391">
        <f t="shared" si="13"/>
        <v>0</v>
      </c>
      <c r="M64" s="391">
        <f t="shared" si="13"/>
        <v>0</v>
      </c>
      <c r="N64" s="392">
        <f t="shared" si="13"/>
        <v>0</v>
      </c>
      <c r="O64" s="393">
        <f t="shared" si="13"/>
        <v>0</v>
      </c>
      <c r="P64" s="394">
        <f t="shared" si="13"/>
        <v>0</v>
      </c>
      <c r="Q64" s="394">
        <f t="shared" si="13"/>
        <v>0</v>
      </c>
      <c r="R64" s="395">
        <f t="shared" si="13"/>
        <v>0</v>
      </c>
    </row>
    <row r="65" spans="1:18" ht="24.75" customHeight="1" x14ac:dyDescent="0.3">
      <c r="K65" s="400"/>
      <c r="L65" s="400"/>
      <c r="M65" s="400"/>
      <c r="N65" s="400"/>
      <c r="O65" s="400"/>
      <c r="P65" s="400"/>
      <c r="Q65" s="400"/>
      <c r="R65" s="400"/>
    </row>
    <row r="66" spans="1:18" s="324" customFormat="1" ht="25.5" customHeight="1" thickBot="1" x14ac:dyDescent="0.35">
      <c r="A66" s="89"/>
      <c r="B66" s="351" t="s">
        <v>389</v>
      </c>
      <c r="K66" s="401"/>
      <c r="L66" s="401"/>
      <c r="M66" s="401"/>
      <c r="N66" s="401"/>
      <c r="O66" s="401"/>
      <c r="P66" s="401"/>
      <c r="Q66" s="401"/>
      <c r="R66" s="401"/>
    </row>
    <row r="67" spans="1:18" ht="25.5" customHeight="1" thickTop="1" x14ac:dyDescent="0.3">
      <c r="K67" s="402"/>
      <c r="L67" s="400"/>
      <c r="M67" s="400"/>
      <c r="N67" s="400"/>
      <c r="O67" s="400"/>
      <c r="P67" s="400"/>
      <c r="Q67" s="400"/>
      <c r="R67" s="400"/>
    </row>
    <row r="68" spans="1:18" ht="25.5" customHeight="1" x14ac:dyDescent="0.3">
      <c r="K68" s="904"/>
      <c r="L68" s="904"/>
      <c r="M68" s="904"/>
      <c r="N68" s="904"/>
      <c r="O68" s="904"/>
      <c r="P68" s="904"/>
      <c r="Q68" s="904"/>
      <c r="R68" s="904"/>
    </row>
    <row r="69" spans="1:18" ht="27.45" customHeight="1" x14ac:dyDescent="0.3">
      <c r="B69" s="353"/>
      <c r="C69" s="403"/>
      <c r="D69" s="404"/>
      <c r="E69" s="404"/>
      <c r="F69" s="404"/>
      <c r="G69" s="404"/>
      <c r="H69" s="404"/>
      <c r="I69" s="404"/>
      <c r="J69" s="405"/>
      <c r="K69" s="406"/>
      <c r="L69" s="406"/>
      <c r="M69" s="406"/>
      <c r="N69" s="406"/>
      <c r="O69" s="406"/>
      <c r="P69" s="406"/>
      <c r="Q69" s="406"/>
      <c r="R69" s="406"/>
    </row>
    <row r="70" spans="1:18" ht="27.45" customHeight="1" x14ac:dyDescent="0.3">
      <c r="B70" s="407"/>
      <c r="C70" s="408"/>
      <c r="D70" s="376"/>
      <c r="E70" s="376"/>
      <c r="F70" s="376"/>
      <c r="G70" s="376"/>
      <c r="H70" s="376"/>
      <c r="I70" s="376"/>
      <c r="J70" s="409"/>
      <c r="K70" s="410"/>
      <c r="L70" s="410"/>
      <c r="M70" s="410"/>
      <c r="N70" s="410"/>
      <c r="O70" s="410"/>
      <c r="P70" s="410"/>
      <c r="Q70" s="410"/>
      <c r="R70" s="410"/>
    </row>
    <row r="71" spans="1:18" ht="27.45" customHeight="1" x14ac:dyDescent="0.3">
      <c r="B71" s="407"/>
      <c r="C71" s="408"/>
      <c r="D71" s="376"/>
      <c r="E71" s="376"/>
      <c r="F71" s="376"/>
      <c r="G71" s="376"/>
      <c r="H71" s="376"/>
      <c r="I71" s="376"/>
      <c r="J71" s="409"/>
      <c r="K71" s="410"/>
      <c r="L71" s="410"/>
      <c r="M71" s="410"/>
      <c r="N71" s="410"/>
      <c r="O71" s="410"/>
      <c r="P71" s="410"/>
      <c r="Q71" s="410"/>
      <c r="R71" s="410"/>
    </row>
    <row r="72" spans="1:18" ht="27.45" customHeight="1" x14ac:dyDescent="0.3">
      <c r="B72" s="353"/>
      <c r="C72" s="361"/>
      <c r="D72" s="362"/>
      <c r="E72" s="362"/>
      <c r="F72" s="362"/>
      <c r="G72" s="362"/>
      <c r="H72" s="362"/>
      <c r="I72" s="362"/>
      <c r="J72" s="363"/>
      <c r="K72" s="411"/>
      <c r="L72" s="411"/>
      <c r="M72" s="411"/>
      <c r="N72" s="411"/>
      <c r="O72" s="411"/>
      <c r="P72" s="411"/>
      <c r="Q72" s="411"/>
      <c r="R72" s="411"/>
    </row>
    <row r="73" spans="1:18" ht="24.75" customHeight="1" x14ac:dyDescent="0.3">
      <c r="K73" s="350"/>
    </row>
    <row r="74" spans="1:18" ht="24.75" customHeight="1" x14ac:dyDescent="0.3">
      <c r="K74" s="350"/>
    </row>
    <row r="75" spans="1:18" ht="24.75" customHeight="1" thickBot="1" x14ac:dyDescent="0.35">
      <c r="B75" s="279" t="s">
        <v>390</v>
      </c>
      <c r="C75" s="279"/>
      <c r="D75" s="279"/>
      <c r="E75" s="279"/>
      <c r="F75" s="279"/>
      <c r="G75" s="279"/>
      <c r="H75" s="279"/>
      <c r="I75" s="279"/>
      <c r="J75" s="279"/>
      <c r="K75" s="279"/>
      <c r="L75" s="279"/>
      <c r="M75" s="279"/>
      <c r="N75" s="279"/>
      <c r="O75" s="279"/>
      <c r="P75" s="279"/>
      <c r="Q75" s="279"/>
      <c r="R75" s="279"/>
    </row>
    <row r="76" spans="1:18" ht="24.75" customHeight="1" thickTop="1" thickBot="1" x14ac:dyDescent="0.35">
      <c r="B76" s="304"/>
      <c r="C76" s="304"/>
      <c r="D76" s="304"/>
      <c r="E76" s="304"/>
      <c r="F76" s="304"/>
      <c r="G76" s="304"/>
      <c r="H76" s="304"/>
      <c r="I76" s="304"/>
      <c r="J76" s="304"/>
      <c r="K76" s="304"/>
      <c r="L76" s="304"/>
      <c r="M76" s="304"/>
      <c r="N76" s="304"/>
      <c r="O76" s="304"/>
      <c r="P76" s="304"/>
      <c r="Q76" s="304"/>
      <c r="R76" s="304"/>
    </row>
    <row r="77" spans="1:18" ht="50.25" customHeight="1" x14ac:dyDescent="0.3">
      <c r="B77" s="905" t="s">
        <v>391</v>
      </c>
      <c r="C77" s="905"/>
      <c r="D77" s="905"/>
      <c r="E77" s="905"/>
      <c r="F77" s="905"/>
      <c r="G77" s="905"/>
      <c r="H77" s="905"/>
      <c r="I77" s="905"/>
      <c r="J77" s="905"/>
      <c r="K77" s="906">
        <v>2026</v>
      </c>
      <c r="L77" s="907"/>
      <c r="M77" s="907"/>
      <c r="N77" s="908"/>
      <c r="O77" s="15"/>
      <c r="P77" s="15"/>
      <c r="Q77" s="15"/>
      <c r="R77" s="15"/>
    </row>
    <row r="78" spans="1:18" ht="25.5" customHeight="1" thickBot="1" x14ac:dyDescent="0.35">
      <c r="B78" s="38"/>
      <c r="K78" s="412">
        <f>+IN_Anagrafica!$D$9</f>
        <v>0</v>
      </c>
      <c r="L78" s="412">
        <f>+IN_Anagrafica!$D$10</f>
        <v>0</v>
      </c>
      <c r="M78" s="413">
        <f>+IN_Anagrafica!$D$11</f>
        <v>0</v>
      </c>
      <c r="N78" s="414" t="str">
        <f>+IN_Anagrafica!$D$12</f>
        <v>Bagaladi</v>
      </c>
      <c r="O78" s="15"/>
      <c r="P78" s="15"/>
      <c r="Q78" s="15"/>
      <c r="R78" s="15"/>
    </row>
    <row r="79" spans="1:18" ht="39" customHeight="1" thickBot="1" x14ac:dyDescent="0.35">
      <c r="B79" s="415" t="s">
        <v>392</v>
      </c>
      <c r="C79" s="416"/>
      <c r="D79" s="417"/>
      <c r="E79" s="417"/>
      <c r="F79" s="417"/>
      <c r="G79" s="417"/>
      <c r="H79" s="417"/>
      <c r="I79" s="417"/>
      <c r="J79" s="418"/>
      <c r="K79" s="448"/>
      <c r="L79" s="449"/>
      <c r="M79" s="449"/>
      <c r="N79" s="419"/>
      <c r="O79" s="15"/>
      <c r="P79" s="15"/>
      <c r="Q79" s="15"/>
      <c r="R79" s="15"/>
    </row>
    <row r="80" spans="1:18" ht="39" customHeight="1" thickBot="1" x14ac:dyDescent="0.35">
      <c r="B80" s="415" t="s">
        <v>393</v>
      </c>
      <c r="C80" s="420"/>
      <c r="D80" s="376"/>
      <c r="E80" s="376"/>
      <c r="F80" s="376"/>
      <c r="G80" s="376"/>
      <c r="H80" s="376"/>
      <c r="I80" s="376"/>
      <c r="J80" s="421"/>
      <c r="K80" s="450"/>
      <c r="L80" s="451"/>
      <c r="M80" s="451"/>
      <c r="N80" s="422"/>
      <c r="O80" s="15"/>
      <c r="P80" s="15"/>
      <c r="Q80" s="15"/>
      <c r="R80" s="15"/>
    </row>
    <row r="81" spans="2:20" ht="39" customHeight="1" thickBot="1" x14ac:dyDescent="0.35">
      <c r="B81" s="423"/>
      <c r="C81" s="424"/>
      <c r="D81" s="425"/>
      <c r="E81" s="425"/>
      <c r="F81" s="425"/>
      <c r="G81" s="425"/>
      <c r="H81" s="425"/>
      <c r="I81" s="425"/>
      <c r="J81" s="426"/>
      <c r="K81" s="427"/>
      <c r="L81" s="427"/>
      <c r="M81" s="427"/>
      <c r="N81" s="428"/>
      <c r="O81" s="15"/>
      <c r="P81" s="15"/>
      <c r="Q81" s="15"/>
      <c r="R81" s="15"/>
    </row>
    <row r="82" spans="2:20" ht="25.5" customHeight="1" thickBot="1" x14ac:dyDescent="0.35">
      <c r="K82" s="350"/>
      <c r="O82" s="15"/>
      <c r="P82" s="15"/>
      <c r="Q82" s="15"/>
      <c r="R82" s="15"/>
    </row>
    <row r="83" spans="2:20" ht="25.5" customHeight="1" thickBot="1" x14ac:dyDescent="0.35">
      <c r="K83" s="895">
        <v>2026</v>
      </c>
      <c r="L83" s="896"/>
      <c r="M83" s="896"/>
      <c r="N83" s="897"/>
      <c r="O83" s="15"/>
      <c r="P83" s="15"/>
      <c r="Q83" s="15"/>
      <c r="R83" s="15"/>
    </row>
    <row r="84" spans="2:20" ht="24" customHeight="1" thickBot="1" x14ac:dyDescent="0.35">
      <c r="B84" s="364" t="s">
        <v>335</v>
      </c>
      <c r="C84" s="365"/>
      <c r="D84" s="366"/>
      <c r="E84" s="366"/>
      <c r="F84" s="366"/>
      <c r="G84" s="366"/>
      <c r="H84" s="366"/>
      <c r="I84" s="366"/>
      <c r="J84" s="366"/>
      <c r="K84" s="429">
        <f>+IN_Anagrafica!$D$9</f>
        <v>0</v>
      </c>
      <c r="L84" s="372">
        <f>+IN_Anagrafica!$D$10</f>
        <v>0</v>
      </c>
      <c r="M84" s="372">
        <f>+IN_Anagrafica!$D$11</f>
        <v>0</v>
      </c>
      <c r="N84" s="430" t="str">
        <f>+IN_Anagrafica!$D$12</f>
        <v>Bagaladi</v>
      </c>
      <c r="O84" s="15"/>
      <c r="P84" s="15"/>
      <c r="Q84" s="15"/>
      <c r="R84" s="15"/>
    </row>
    <row r="85" spans="2:20" ht="30" customHeight="1" x14ac:dyDescent="0.3">
      <c r="B85" s="431" t="s">
        <v>394</v>
      </c>
      <c r="C85" s="375"/>
      <c r="D85" s="376"/>
      <c r="E85" s="376"/>
      <c r="F85" s="376"/>
      <c r="G85" s="376"/>
      <c r="H85" s="376"/>
      <c r="I85" s="376"/>
      <c r="J85" s="376"/>
      <c r="K85" s="432">
        <f>+K50*K79*(-1)</f>
        <v>0</v>
      </c>
      <c r="L85" s="433">
        <f>+L50*L79*(-1)</f>
        <v>0</v>
      </c>
      <c r="M85" s="433">
        <f>+M50*M79*(-1)</f>
        <v>0</v>
      </c>
      <c r="N85" s="434">
        <f>+N50*N79*(-1)</f>
        <v>0</v>
      </c>
      <c r="O85" s="15"/>
      <c r="P85" s="15"/>
      <c r="Q85" s="15"/>
      <c r="R85" s="15"/>
      <c r="T85" s="350"/>
    </row>
    <row r="86" spans="2:20" ht="30" customHeight="1" thickBot="1" x14ac:dyDescent="0.35">
      <c r="B86" s="431" t="s">
        <v>395</v>
      </c>
      <c r="C86" s="375"/>
      <c r="D86" s="376"/>
      <c r="E86" s="376"/>
      <c r="F86" s="376"/>
      <c r="G86" s="376"/>
      <c r="H86" s="376"/>
      <c r="I86" s="376"/>
      <c r="J86" s="376"/>
      <c r="K86" s="435">
        <f t="shared" ref="K86:N86" si="14">+K61*K80*(-1)</f>
        <v>0</v>
      </c>
      <c r="L86" s="436">
        <f t="shared" si="14"/>
        <v>0</v>
      </c>
      <c r="M86" s="436">
        <f t="shared" si="14"/>
        <v>0</v>
      </c>
      <c r="N86" s="437">
        <f t="shared" si="14"/>
        <v>0</v>
      </c>
      <c r="O86" s="15"/>
      <c r="P86" s="15"/>
      <c r="Q86" s="15"/>
      <c r="R86" s="15"/>
      <c r="T86" s="350"/>
    </row>
    <row r="87" spans="2:20" ht="30" customHeight="1" thickBot="1" x14ac:dyDescent="0.35">
      <c r="B87" s="423"/>
      <c r="C87" s="375"/>
      <c r="D87" s="376"/>
      <c r="E87" s="376"/>
      <c r="F87" s="376"/>
      <c r="G87" s="376"/>
      <c r="H87" s="376"/>
      <c r="I87" s="376"/>
      <c r="J87" s="376"/>
      <c r="K87" s="438"/>
      <c r="L87" s="439"/>
      <c r="M87" s="439"/>
      <c r="N87" s="440"/>
      <c r="O87" s="15"/>
      <c r="P87" s="15"/>
      <c r="Q87" s="15"/>
      <c r="R87" s="15"/>
      <c r="T87" s="350"/>
    </row>
    <row r="88" spans="2:20" ht="30" customHeight="1" thickBot="1" x14ac:dyDescent="0.35">
      <c r="B88" s="364" t="s">
        <v>396</v>
      </c>
      <c r="C88" s="387"/>
      <c r="D88" s="388"/>
      <c r="E88" s="388"/>
      <c r="F88" s="388"/>
      <c r="G88" s="388"/>
      <c r="H88" s="388"/>
      <c r="I88" s="388"/>
      <c r="J88" s="388"/>
      <c r="K88" s="441">
        <f>+K86+K85</f>
        <v>0</v>
      </c>
      <c r="L88" s="442">
        <f>+L86+L85</f>
        <v>0</v>
      </c>
      <c r="M88" s="442">
        <f>+M86+M85</f>
        <v>0</v>
      </c>
      <c r="N88" s="443">
        <f>+N86+N85</f>
        <v>0</v>
      </c>
      <c r="O88" s="15"/>
      <c r="P88" s="15"/>
      <c r="Q88" s="15"/>
      <c r="R88" s="15"/>
      <c r="S88" s="350"/>
    </row>
    <row r="89" spans="2:20" ht="75" customHeight="1" x14ac:dyDescent="0.3">
      <c r="K89" s="444"/>
      <c r="O89" s="15"/>
      <c r="P89" s="15"/>
      <c r="Q89" s="15"/>
      <c r="R89" s="15"/>
    </row>
    <row r="90" spans="2:20" ht="25.5" customHeight="1" x14ac:dyDescent="0.3">
      <c r="B90" s="15"/>
      <c r="C90" s="90"/>
      <c r="D90" s="90"/>
      <c r="E90" s="90"/>
      <c r="F90" s="90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</sheetData>
  <mergeCells count="20">
    <mergeCell ref="O39:R39"/>
    <mergeCell ref="K46:N46"/>
    <mergeCell ref="O46:R46"/>
    <mergeCell ref="B3:R3"/>
    <mergeCell ref="C6:F6"/>
    <mergeCell ref="G6:J6"/>
    <mergeCell ref="C14:F14"/>
    <mergeCell ref="G14:J14"/>
    <mergeCell ref="C23:F23"/>
    <mergeCell ref="G23:J23"/>
    <mergeCell ref="B77:J77"/>
    <mergeCell ref="K77:N77"/>
    <mergeCell ref="C31:F31"/>
    <mergeCell ref="G31:J31"/>
    <mergeCell ref="K39:N39"/>
    <mergeCell ref="K83:N83"/>
    <mergeCell ref="K57:N57"/>
    <mergeCell ref="O57:R57"/>
    <mergeCell ref="K68:N68"/>
    <mergeCell ref="O68:R68"/>
  </mergeCells>
  <dataValidations count="3">
    <dataValidation type="custom" allowBlank="1" showInputMessage="1" showErrorMessage="1" sqref="C35:J35 C17:J18 C8:J8 C10:J11 C25:J25 C28:J28 C27:D27 G27:H27 C34:D34 G34:H34" xr:uid="{824413E5-900D-451A-81EB-BB9D33957899}">
      <formula1>+C8&gt;=0</formula1>
    </dataValidation>
    <dataValidation type="custom" allowBlank="1" showInputMessage="1" showErrorMessage="1" sqref="K79:R81" xr:uid="{3F6E3EBB-D41D-48E5-8E97-B0B74BBADA88}">
      <formula1>AND(K79&gt;=0,K79&lt;=1)</formula1>
    </dataValidation>
    <dataValidation type="custom" allowBlank="1" showInputMessage="1" showErrorMessage="1" sqref="I27:J27 E27:F27 I34:J34 E34:F34" xr:uid="{A6D870C1-5685-4301-A56A-6D0E3AF7C4E6}">
      <formula1>E27&gt;=0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66B6-238F-4118-8EF0-83DEB789789F}">
  <sheetPr codeName="Foglio7">
    <tabColor theme="9" tint="0.79998168889431442"/>
  </sheetPr>
  <dimension ref="A1:Q679"/>
  <sheetViews>
    <sheetView showGridLines="0" zoomScale="55" zoomScaleNormal="55" workbookViewId="0">
      <selection activeCell="D40" sqref="D40"/>
    </sheetView>
  </sheetViews>
  <sheetFormatPr defaultColWidth="8.77734375" defaultRowHeight="14.4" x14ac:dyDescent="0.3"/>
  <cols>
    <col min="1" max="1" width="8.77734375" style="3"/>
    <col min="2" max="2" width="59.44140625" style="3" customWidth="1"/>
    <col min="3" max="10" width="24.77734375" style="3" customWidth="1"/>
    <col min="11" max="11" width="23.5546875" style="3" customWidth="1"/>
    <col min="12" max="17" width="26.5546875" style="3" customWidth="1"/>
    <col min="18" max="25" width="22.109375" style="3" customWidth="1"/>
    <col min="26" max="16384" width="8.77734375" style="3"/>
  </cols>
  <sheetData>
    <row r="1" spans="1:17" s="278" customFormat="1" ht="36" customHeight="1" thickBot="1" x14ac:dyDescent="0.35">
      <c r="A1" s="275"/>
      <c r="B1" s="235" t="s">
        <v>322</v>
      </c>
      <c r="C1" s="275"/>
      <c r="D1" s="275"/>
      <c r="E1" s="276"/>
      <c r="F1" s="277"/>
      <c r="G1" s="275"/>
      <c r="H1" s="275"/>
      <c r="I1" s="276"/>
      <c r="J1" s="275"/>
      <c r="K1" s="275"/>
      <c r="L1" s="275"/>
      <c r="M1" s="276"/>
      <c r="N1" s="275"/>
      <c r="O1" s="275"/>
      <c r="P1" s="275"/>
      <c r="Q1" s="275"/>
    </row>
    <row r="2" spans="1:17" s="89" customFormat="1" ht="25.5" customHeight="1" thickTop="1" x14ac:dyDescent="0.3"/>
    <row r="3" spans="1:17" hidden="1" x14ac:dyDescent="0.3"/>
    <row r="4" spans="1:17" s="89" customFormat="1" ht="24.75" hidden="1" customHeight="1" thickBot="1" x14ac:dyDescent="0.35">
      <c r="B4" s="279" t="s">
        <v>323</v>
      </c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</row>
    <row r="5" spans="1:17" ht="18" hidden="1" thickTop="1" x14ac:dyDescent="0.3">
      <c r="B5" s="280"/>
    </row>
    <row r="6" spans="1:17" ht="24.75" hidden="1" customHeight="1" x14ac:dyDescent="0.3">
      <c r="C6" s="281">
        <v>2024</v>
      </c>
      <c r="D6" s="281">
        <v>2024</v>
      </c>
      <c r="E6" s="281">
        <v>2024</v>
      </c>
      <c r="F6" s="281">
        <v>2024</v>
      </c>
      <c r="G6" s="281">
        <v>2025</v>
      </c>
      <c r="H6" s="281">
        <v>2025</v>
      </c>
      <c r="I6" s="281">
        <v>2025</v>
      </c>
      <c r="J6" s="281">
        <v>2025</v>
      </c>
    </row>
    <row r="7" spans="1:17" ht="37.950000000000003" hidden="1" customHeight="1" x14ac:dyDescent="0.3">
      <c r="B7" s="89"/>
      <c r="C7" s="917">
        <v>2026</v>
      </c>
      <c r="D7" s="918"/>
      <c r="E7" s="918"/>
      <c r="F7" s="918"/>
      <c r="G7" s="919">
        <v>2027</v>
      </c>
      <c r="H7" s="920"/>
      <c r="I7" s="920"/>
      <c r="J7" s="921"/>
      <c r="L7" s="922" t="s">
        <v>324</v>
      </c>
    </row>
    <row r="8" spans="1:17" ht="40.950000000000003" hidden="1" customHeight="1" thickBot="1" x14ac:dyDescent="0.35">
      <c r="B8" s="282" t="s">
        <v>325</v>
      </c>
      <c r="C8" s="283">
        <f>+IN_Anagrafica!$D$9</f>
        <v>0</v>
      </c>
      <c r="D8" s="283">
        <f>+IN_Anagrafica!$D$10</f>
        <v>0</v>
      </c>
      <c r="E8" s="283">
        <f>+IN_Anagrafica!$D$11</f>
        <v>0</v>
      </c>
      <c r="F8" s="284" t="str">
        <f>+IN_Anagrafica!$D$12</f>
        <v>Bagaladi</v>
      </c>
      <c r="G8" s="285">
        <f>+IN_Anagrafica!$D$10</f>
        <v>0</v>
      </c>
      <c r="H8" s="285">
        <f>+IN_Anagrafica!$D$9</f>
        <v>0</v>
      </c>
      <c r="I8" s="285">
        <f>+IN_Anagrafica!$D$11</f>
        <v>0</v>
      </c>
      <c r="J8" s="286" t="str">
        <f>+IN_Anagrafica!$D$12</f>
        <v>Bagaladi</v>
      </c>
      <c r="L8" s="923"/>
    </row>
    <row r="9" spans="1:17" ht="40.950000000000003" hidden="1" customHeight="1" x14ac:dyDescent="0.3">
      <c r="B9" s="287" t="s">
        <v>326</v>
      </c>
      <c r="C9" s="288">
        <f t="shared" ref="C9:J9" si="0">+SUMIFS($L$37:$L$97,$B$37:$B$97,C$8,$C$37:$C$97,C$6)</f>
        <v>0</v>
      </c>
      <c r="D9" s="288">
        <f t="shared" si="0"/>
        <v>0</v>
      </c>
      <c r="E9" s="288">
        <f t="shared" si="0"/>
        <v>0</v>
      </c>
      <c r="F9" s="288">
        <f t="shared" si="0"/>
        <v>0</v>
      </c>
      <c r="G9" s="289">
        <f t="shared" si="0"/>
        <v>0</v>
      </c>
      <c r="H9" s="288">
        <f t="shared" si="0"/>
        <v>0</v>
      </c>
      <c r="I9" s="288">
        <f t="shared" si="0"/>
        <v>0</v>
      </c>
      <c r="J9" s="288">
        <f t="shared" si="0"/>
        <v>0</v>
      </c>
      <c r="L9" s="923"/>
    </row>
    <row r="10" spans="1:17" ht="40.950000000000003" hidden="1" customHeight="1" x14ac:dyDescent="0.3">
      <c r="B10" s="287" t="s">
        <v>327</v>
      </c>
      <c r="C10" s="288">
        <f t="shared" ref="C10:J10" si="1">+SUMIFS($M$37:$M$97,$B$37:$B$97,C$8,$C$37:$C$97,C$6)</f>
        <v>0</v>
      </c>
      <c r="D10" s="288">
        <f t="shared" si="1"/>
        <v>0</v>
      </c>
      <c r="E10" s="288">
        <f t="shared" si="1"/>
        <v>0</v>
      </c>
      <c r="F10" s="288">
        <f t="shared" si="1"/>
        <v>0</v>
      </c>
      <c r="G10" s="289">
        <f t="shared" si="1"/>
        <v>0</v>
      </c>
      <c r="H10" s="288">
        <f t="shared" si="1"/>
        <v>0</v>
      </c>
      <c r="I10" s="288">
        <f t="shared" si="1"/>
        <v>0</v>
      </c>
      <c r="J10" s="288">
        <f t="shared" si="1"/>
        <v>0</v>
      </c>
      <c r="L10" s="923"/>
    </row>
    <row r="11" spans="1:17" ht="40.950000000000003" hidden="1" customHeight="1" thickBot="1" x14ac:dyDescent="0.35">
      <c r="B11" s="290" t="s">
        <v>328</v>
      </c>
      <c r="C11" s="291">
        <f t="shared" ref="C11:J11" si="2">+SUM(C9:C10)</f>
        <v>0</v>
      </c>
      <c r="D11" s="292">
        <f t="shared" si="2"/>
        <v>0</v>
      </c>
      <c r="E11" s="292">
        <f t="shared" si="2"/>
        <v>0</v>
      </c>
      <c r="F11" s="293">
        <f t="shared" si="2"/>
        <v>0</v>
      </c>
      <c r="G11" s="294">
        <f t="shared" si="2"/>
        <v>0</v>
      </c>
      <c r="H11" s="295">
        <f t="shared" si="2"/>
        <v>0</v>
      </c>
      <c r="I11" s="295">
        <f t="shared" si="2"/>
        <v>0</v>
      </c>
      <c r="J11" s="296">
        <f t="shared" si="2"/>
        <v>0</v>
      </c>
      <c r="L11" s="923"/>
    </row>
    <row r="12" spans="1:17" ht="40.950000000000003" hidden="1" customHeight="1" x14ac:dyDescent="0.3">
      <c r="B12" s="287" t="s">
        <v>329</v>
      </c>
      <c r="C12" s="288">
        <f t="shared" ref="C12:J12" si="3">+SUMIFS($O$37:$O$97,$B$37:$B$97,C$8,$C$37:$C$97,C$6)</f>
        <v>0</v>
      </c>
      <c r="D12" s="288">
        <f t="shared" si="3"/>
        <v>0</v>
      </c>
      <c r="E12" s="288">
        <f t="shared" si="3"/>
        <v>0</v>
      </c>
      <c r="F12" s="288">
        <f t="shared" si="3"/>
        <v>0</v>
      </c>
      <c r="G12" s="289">
        <f t="shared" si="3"/>
        <v>0</v>
      </c>
      <c r="H12" s="288">
        <f t="shared" si="3"/>
        <v>0</v>
      </c>
      <c r="I12" s="288">
        <f t="shared" si="3"/>
        <v>0</v>
      </c>
      <c r="J12" s="288">
        <f t="shared" si="3"/>
        <v>0</v>
      </c>
      <c r="L12" s="923"/>
    </row>
    <row r="13" spans="1:17" ht="40.950000000000003" hidden="1" customHeight="1" x14ac:dyDescent="0.3">
      <c r="B13" s="287" t="s">
        <v>330</v>
      </c>
      <c r="C13" s="288">
        <f t="shared" ref="C13:J13" si="4">+SUMIFS($P$37:$P$97,$B$37:$B$97,C$8,$C$37:$C$97,C$6)</f>
        <v>0</v>
      </c>
      <c r="D13" s="288">
        <f t="shared" si="4"/>
        <v>0</v>
      </c>
      <c r="E13" s="288">
        <f t="shared" si="4"/>
        <v>0</v>
      </c>
      <c r="F13" s="288">
        <f t="shared" si="4"/>
        <v>0</v>
      </c>
      <c r="G13" s="289">
        <f t="shared" si="4"/>
        <v>0</v>
      </c>
      <c r="H13" s="288">
        <f t="shared" si="4"/>
        <v>0</v>
      </c>
      <c r="I13" s="288">
        <f t="shared" si="4"/>
        <v>0</v>
      </c>
      <c r="J13" s="288">
        <f t="shared" si="4"/>
        <v>0</v>
      </c>
      <c r="L13" s="923"/>
    </row>
    <row r="14" spans="1:17" ht="40.950000000000003" hidden="1" customHeight="1" x14ac:dyDescent="0.3">
      <c r="B14" s="297" t="s">
        <v>331</v>
      </c>
      <c r="C14" s="298">
        <f t="shared" ref="C14:J14" si="5">+SUM(C12:C13)</f>
        <v>0</v>
      </c>
      <c r="D14" s="299">
        <f t="shared" si="5"/>
        <v>0</v>
      </c>
      <c r="E14" s="299">
        <f t="shared" si="5"/>
        <v>0</v>
      </c>
      <c r="F14" s="300">
        <f t="shared" si="5"/>
        <v>0</v>
      </c>
      <c r="G14" s="301">
        <f t="shared" si="5"/>
        <v>0</v>
      </c>
      <c r="H14" s="302">
        <f t="shared" si="5"/>
        <v>0</v>
      </c>
      <c r="I14" s="302">
        <f t="shared" si="5"/>
        <v>0</v>
      </c>
      <c r="J14" s="303">
        <f t="shared" si="5"/>
        <v>0</v>
      </c>
      <c r="L14" s="924"/>
    </row>
    <row r="15" spans="1:17" hidden="1" x14ac:dyDescent="0.3"/>
    <row r="16" spans="1:17" hidden="1" x14ac:dyDescent="0.3"/>
    <row r="17" spans="2:17" hidden="1" x14ac:dyDescent="0.3"/>
    <row r="18" spans="2:17" s="89" customFormat="1" ht="24.75" hidden="1" customHeight="1" thickBot="1" x14ac:dyDescent="0.35">
      <c r="B18" s="279" t="s">
        <v>332</v>
      </c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</row>
    <row r="19" spans="2:17" s="89" customFormat="1" ht="24.75" hidden="1" customHeight="1" thickTop="1" x14ac:dyDescent="0.3">
      <c r="B19" s="304"/>
      <c r="C19" s="304"/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</row>
    <row r="20" spans="2:17" s="89" customFormat="1" ht="40.5" hidden="1" customHeight="1" x14ac:dyDescent="0.25">
      <c r="B20" s="925" t="s">
        <v>333</v>
      </c>
      <c r="C20" s="925"/>
      <c r="D20" s="925"/>
      <c r="E20" s="925"/>
      <c r="F20" s="925"/>
      <c r="G20" s="925"/>
      <c r="H20" s="925"/>
      <c r="I20" s="925"/>
      <c r="J20" s="925"/>
      <c r="K20" s="304"/>
      <c r="L20" s="304"/>
      <c r="M20" s="304"/>
      <c r="N20" s="304"/>
      <c r="O20" s="304"/>
      <c r="P20" s="304"/>
      <c r="Q20" s="304"/>
    </row>
    <row r="21" spans="2:17" s="89" customFormat="1" ht="24.75" hidden="1" customHeight="1" x14ac:dyDescent="0.3"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</row>
    <row r="22" spans="2:17" s="89" customFormat="1" ht="38.549999999999997" hidden="1" customHeight="1" x14ac:dyDescent="0.3">
      <c r="C22" s="926">
        <v>2026</v>
      </c>
      <c r="D22" s="927"/>
      <c r="E22" s="927"/>
      <c r="F22" s="928"/>
    </row>
    <row r="23" spans="2:17" s="89" customFormat="1" ht="42.75" hidden="1" customHeight="1" x14ac:dyDescent="0.3">
      <c r="B23" s="38"/>
      <c r="C23" s="124">
        <f>+IN_Anagrafica!$D$9</f>
        <v>0</v>
      </c>
      <c r="D23" s="124">
        <f>+IN_Anagrafica!$D$10</f>
        <v>0</v>
      </c>
      <c r="E23" s="124">
        <f>+IN_Anagrafica!$D$11</f>
        <v>0</v>
      </c>
      <c r="F23" s="124" t="str">
        <f>+IN_Anagrafica!$D$12</f>
        <v>Bagaladi</v>
      </c>
    </row>
    <row r="24" spans="2:17" s="89" customFormat="1" ht="43.5" hidden="1" customHeight="1" x14ac:dyDescent="0.3">
      <c r="B24" s="305" t="s">
        <v>334</v>
      </c>
      <c r="C24" s="447"/>
      <c r="D24" s="447"/>
      <c r="E24" s="447"/>
      <c r="F24" s="306"/>
    </row>
    <row r="25" spans="2:17" ht="42.75" hidden="1" customHeight="1" x14ac:dyDescent="0.3">
      <c r="B25" s="86"/>
      <c r="G25" s="89"/>
      <c r="H25" s="89"/>
      <c r="I25" s="89"/>
      <c r="J25" s="89"/>
    </row>
    <row r="26" spans="2:17" s="89" customFormat="1" ht="39.75" hidden="1" customHeight="1" x14ac:dyDescent="0.3">
      <c r="C26" s="929">
        <v>2026</v>
      </c>
      <c r="D26" s="929"/>
      <c r="E26" s="929"/>
      <c r="F26" s="929"/>
    </row>
    <row r="27" spans="2:17" s="89" customFormat="1" ht="42.75" hidden="1" customHeight="1" x14ac:dyDescent="0.3">
      <c r="B27" s="307" t="s">
        <v>335</v>
      </c>
      <c r="C27" s="121">
        <f>+IN_Anagrafica!$D$10</f>
        <v>0</v>
      </c>
      <c r="D27" s="121">
        <f>+IN_Anagrafica!$D$9</f>
        <v>0</v>
      </c>
      <c r="E27" s="121">
        <f>+IN_Anagrafica!$D$11</f>
        <v>0</v>
      </c>
      <c r="F27" s="121" t="str">
        <f>+IN_Anagrafica!$D$12</f>
        <v>Bagaladi</v>
      </c>
    </row>
    <row r="28" spans="2:17" ht="42.75" hidden="1" customHeight="1" x14ac:dyDescent="0.3">
      <c r="B28" s="307" t="s">
        <v>336</v>
      </c>
      <c r="C28" s="308">
        <f>+IN_RC_CO_INC!C24*IN_RC_CO_INC!C11*(-1)</f>
        <v>0</v>
      </c>
      <c r="D28" s="308">
        <f>+IN_RC_CO_INC!D24*IN_RC_CO_INC!D11*(-1)</f>
        <v>0</v>
      </c>
      <c r="E28" s="308">
        <f>+IN_RC_CO_INC!E24*IN_RC_CO_INC!E11*(-1)</f>
        <v>0</v>
      </c>
      <c r="F28" s="308">
        <f>+IN_RC_CO_INC!F24*IN_RC_CO_INC!F11*(-1)</f>
        <v>0</v>
      </c>
      <c r="G28" s="89"/>
      <c r="H28" s="89"/>
      <c r="I28" s="89"/>
      <c r="J28" s="89"/>
    </row>
    <row r="29" spans="2:17" hidden="1" x14ac:dyDescent="0.3">
      <c r="H29" s="89"/>
    </row>
    <row r="30" spans="2:17" hidden="1" x14ac:dyDescent="0.3">
      <c r="H30" s="89"/>
    </row>
    <row r="32" spans="2:17" s="89" customFormat="1" ht="24.75" customHeight="1" thickBot="1" x14ac:dyDescent="0.35">
      <c r="B32" s="279" t="s">
        <v>337</v>
      </c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</row>
    <row r="33" spans="2:17" s="89" customFormat="1" ht="24.75" customHeight="1" thickTop="1" x14ac:dyDescent="0.3"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</row>
    <row r="34" spans="2:17" ht="26.25" customHeight="1" x14ac:dyDescent="0.3"/>
    <row r="35" spans="2:17" ht="69.75" customHeight="1" x14ac:dyDescent="0.3">
      <c r="D35" s="930" t="s">
        <v>338</v>
      </c>
      <c r="E35" s="931"/>
      <c r="F35" s="930" t="s">
        <v>339</v>
      </c>
      <c r="G35" s="931"/>
      <c r="H35" s="930" t="s">
        <v>340</v>
      </c>
      <c r="I35" s="931"/>
      <c r="J35" s="930" t="s">
        <v>341</v>
      </c>
      <c r="K35" s="932"/>
      <c r="L35" s="916" t="s">
        <v>342</v>
      </c>
      <c r="M35" s="916"/>
      <c r="N35" s="916"/>
      <c r="O35" s="916" t="s">
        <v>343</v>
      </c>
      <c r="P35" s="916"/>
      <c r="Q35" s="916"/>
    </row>
    <row r="36" spans="2:17" ht="69.75" customHeight="1" x14ac:dyDescent="0.3">
      <c r="B36" s="309" t="s">
        <v>344</v>
      </c>
      <c r="C36" s="309" t="s">
        <v>345</v>
      </c>
      <c r="D36" s="310" t="s">
        <v>346</v>
      </c>
      <c r="E36" s="310" t="s">
        <v>347</v>
      </c>
      <c r="F36" s="310" t="s">
        <v>348</v>
      </c>
      <c r="G36" s="311" t="s">
        <v>349</v>
      </c>
      <c r="H36" s="124" t="s">
        <v>350</v>
      </c>
      <c r="I36" s="124" t="s">
        <v>351</v>
      </c>
      <c r="J36" s="124" t="s">
        <v>352</v>
      </c>
      <c r="K36" s="232" t="s">
        <v>352</v>
      </c>
      <c r="L36" s="121" t="s">
        <v>353</v>
      </c>
      <c r="M36" s="121" t="s">
        <v>354</v>
      </c>
      <c r="N36" s="307" t="s">
        <v>328</v>
      </c>
      <c r="O36" s="121" t="s">
        <v>329</v>
      </c>
      <c r="P36" s="121" t="s">
        <v>330</v>
      </c>
      <c r="Q36" s="312" t="s">
        <v>355</v>
      </c>
    </row>
    <row r="37" spans="2:17" s="89" customFormat="1" ht="28.95" customHeight="1" x14ac:dyDescent="0.3">
      <c r="B37" s="313"/>
      <c r="C37" s="314"/>
      <c r="D37" s="137"/>
      <c r="E37" s="137"/>
      <c r="F37" s="137"/>
      <c r="G37" s="137"/>
      <c r="H37" s="315"/>
      <c r="I37" s="315"/>
      <c r="J37" s="316"/>
      <c r="K37" s="316"/>
      <c r="L37" s="317">
        <f>+F37*(-1)</f>
        <v>0</v>
      </c>
      <c r="M37" s="317">
        <f>+G37*(-1)</f>
        <v>0</v>
      </c>
      <c r="N37" s="318">
        <f>+L37+M37</f>
        <v>0</v>
      </c>
      <c r="O37" s="317">
        <f>+IF(AND(H37="NO",D37&gt;F37),(D37-F37)*J37*(-1),0)</f>
        <v>0</v>
      </c>
      <c r="P37" s="317">
        <f>+IF(AND(I37="NO",E37&gt;G37),(E37-G37)*K37*(-1),0)</f>
        <v>0</v>
      </c>
      <c r="Q37" s="319">
        <f>+O37+P37</f>
        <v>0</v>
      </c>
    </row>
    <row r="38" spans="2:17" s="89" customFormat="1" ht="28.95" customHeight="1" x14ac:dyDescent="0.3">
      <c r="B38" s="313"/>
      <c r="C38" s="314"/>
      <c r="D38" s="137"/>
      <c r="E38" s="137"/>
      <c r="F38" s="137"/>
      <c r="G38" s="137"/>
      <c r="H38" s="315"/>
      <c r="I38" s="315"/>
      <c r="J38" s="316"/>
      <c r="K38" s="316"/>
      <c r="L38" s="320">
        <f t="shared" ref="L38:M53" si="6">+F38*(-1)</f>
        <v>0</v>
      </c>
      <c r="M38" s="320">
        <f t="shared" si="6"/>
        <v>0</v>
      </c>
      <c r="N38" s="321">
        <f t="shared" ref="N38:N66" si="7">+L38+M38</f>
        <v>0</v>
      </c>
      <c r="O38" s="320">
        <f t="shared" ref="O38:P53" si="8">+IF(AND(H38="NO",D38&gt;F38),(D38-F38)*J38*(-1),0)</f>
        <v>0</v>
      </c>
      <c r="P38" s="320">
        <f t="shared" si="8"/>
        <v>0</v>
      </c>
      <c r="Q38" s="322">
        <f t="shared" ref="Q38:Q66" si="9">+O38+P38</f>
        <v>0</v>
      </c>
    </row>
    <row r="39" spans="2:17" s="89" customFormat="1" ht="29.25" customHeight="1" x14ac:dyDescent="0.3">
      <c r="B39" s="313"/>
      <c r="C39" s="314"/>
      <c r="D39" s="137"/>
      <c r="E39" s="137"/>
      <c r="F39" s="137"/>
      <c r="G39" s="137"/>
      <c r="H39" s="315"/>
      <c r="I39" s="315"/>
      <c r="J39" s="316"/>
      <c r="K39" s="316"/>
      <c r="L39" s="320">
        <f t="shared" si="6"/>
        <v>0</v>
      </c>
      <c r="M39" s="320">
        <f t="shared" si="6"/>
        <v>0</v>
      </c>
      <c r="N39" s="321">
        <f t="shared" si="7"/>
        <v>0</v>
      </c>
      <c r="O39" s="320">
        <f t="shared" si="8"/>
        <v>0</v>
      </c>
      <c r="P39" s="320">
        <f t="shared" si="8"/>
        <v>0</v>
      </c>
      <c r="Q39" s="322">
        <f t="shared" si="9"/>
        <v>0</v>
      </c>
    </row>
    <row r="40" spans="2:17" s="89" customFormat="1" ht="29.25" customHeight="1" x14ac:dyDescent="0.3">
      <c r="B40" s="313"/>
      <c r="C40" s="314"/>
      <c r="D40" s="137"/>
      <c r="E40" s="137"/>
      <c r="F40" s="137"/>
      <c r="G40" s="137"/>
      <c r="H40" s="315"/>
      <c r="I40" s="315"/>
      <c r="J40" s="316"/>
      <c r="K40" s="316"/>
      <c r="L40" s="320">
        <f t="shared" si="6"/>
        <v>0</v>
      </c>
      <c r="M40" s="320">
        <f t="shared" si="6"/>
        <v>0</v>
      </c>
      <c r="N40" s="321">
        <f t="shared" si="7"/>
        <v>0</v>
      </c>
      <c r="O40" s="320">
        <f t="shared" si="8"/>
        <v>0</v>
      </c>
      <c r="P40" s="320">
        <f t="shared" si="8"/>
        <v>0</v>
      </c>
      <c r="Q40" s="322">
        <f t="shared" si="9"/>
        <v>0</v>
      </c>
    </row>
    <row r="41" spans="2:17" s="89" customFormat="1" ht="29.25" customHeight="1" x14ac:dyDescent="0.3">
      <c r="B41" s="313"/>
      <c r="C41" s="314"/>
      <c r="D41" s="137"/>
      <c r="E41" s="137"/>
      <c r="F41" s="137"/>
      <c r="G41" s="137"/>
      <c r="H41" s="315"/>
      <c r="I41" s="315"/>
      <c r="J41" s="316"/>
      <c r="K41" s="316"/>
      <c r="L41" s="320">
        <f t="shared" si="6"/>
        <v>0</v>
      </c>
      <c r="M41" s="320">
        <f t="shared" si="6"/>
        <v>0</v>
      </c>
      <c r="N41" s="321">
        <f t="shared" si="7"/>
        <v>0</v>
      </c>
      <c r="O41" s="320">
        <f t="shared" si="8"/>
        <v>0</v>
      </c>
      <c r="P41" s="320">
        <f t="shared" si="8"/>
        <v>0</v>
      </c>
      <c r="Q41" s="322">
        <f t="shared" si="9"/>
        <v>0</v>
      </c>
    </row>
    <row r="42" spans="2:17" ht="29.25" customHeight="1" x14ac:dyDescent="0.3">
      <c r="B42" s="313"/>
      <c r="C42" s="314"/>
      <c r="D42" s="96"/>
      <c r="E42" s="96"/>
      <c r="F42" s="137"/>
      <c r="G42" s="137"/>
      <c r="H42" s="315"/>
      <c r="I42" s="315"/>
      <c r="J42" s="316"/>
      <c r="K42" s="316"/>
      <c r="L42" s="320">
        <f t="shared" si="6"/>
        <v>0</v>
      </c>
      <c r="M42" s="320">
        <f t="shared" si="6"/>
        <v>0</v>
      </c>
      <c r="N42" s="321">
        <f t="shared" si="7"/>
        <v>0</v>
      </c>
      <c r="O42" s="320">
        <f t="shared" si="8"/>
        <v>0</v>
      </c>
      <c r="P42" s="320">
        <f t="shared" si="8"/>
        <v>0</v>
      </c>
      <c r="Q42" s="322">
        <f t="shared" si="9"/>
        <v>0</v>
      </c>
    </row>
    <row r="43" spans="2:17" ht="29.25" customHeight="1" x14ac:dyDescent="0.3">
      <c r="B43" s="313"/>
      <c r="C43" s="314"/>
      <c r="D43" s="96"/>
      <c r="E43" s="96"/>
      <c r="F43" s="137"/>
      <c r="G43" s="137"/>
      <c r="H43" s="315"/>
      <c r="I43" s="315"/>
      <c r="J43" s="316"/>
      <c r="K43" s="316"/>
      <c r="L43" s="320">
        <f t="shared" si="6"/>
        <v>0</v>
      </c>
      <c r="M43" s="320">
        <f t="shared" si="6"/>
        <v>0</v>
      </c>
      <c r="N43" s="321">
        <f t="shared" si="7"/>
        <v>0</v>
      </c>
      <c r="O43" s="320">
        <f t="shared" si="8"/>
        <v>0</v>
      </c>
      <c r="P43" s="320">
        <f t="shared" si="8"/>
        <v>0</v>
      </c>
      <c r="Q43" s="322">
        <f t="shared" si="9"/>
        <v>0</v>
      </c>
    </row>
    <row r="44" spans="2:17" ht="29.25" customHeight="1" x14ac:dyDescent="0.3">
      <c r="B44" s="313"/>
      <c r="C44" s="314"/>
      <c r="D44" s="96"/>
      <c r="E44" s="96"/>
      <c r="F44" s="137"/>
      <c r="G44" s="137"/>
      <c r="H44" s="315"/>
      <c r="I44" s="315"/>
      <c r="J44" s="316"/>
      <c r="K44" s="316"/>
      <c r="L44" s="320">
        <f t="shared" si="6"/>
        <v>0</v>
      </c>
      <c r="M44" s="320">
        <f t="shared" si="6"/>
        <v>0</v>
      </c>
      <c r="N44" s="321">
        <f t="shared" si="7"/>
        <v>0</v>
      </c>
      <c r="O44" s="320">
        <f t="shared" si="8"/>
        <v>0</v>
      </c>
      <c r="P44" s="320">
        <f t="shared" si="8"/>
        <v>0</v>
      </c>
      <c r="Q44" s="322">
        <f t="shared" si="9"/>
        <v>0</v>
      </c>
    </row>
    <row r="45" spans="2:17" ht="29.25" customHeight="1" x14ac:dyDescent="0.3">
      <c r="B45" s="313"/>
      <c r="C45" s="314"/>
      <c r="D45" s="96"/>
      <c r="E45" s="96"/>
      <c r="F45" s="137"/>
      <c r="G45" s="137"/>
      <c r="H45" s="315"/>
      <c r="I45" s="315"/>
      <c r="J45" s="316"/>
      <c r="K45" s="316"/>
      <c r="L45" s="320">
        <f t="shared" si="6"/>
        <v>0</v>
      </c>
      <c r="M45" s="320">
        <f t="shared" si="6"/>
        <v>0</v>
      </c>
      <c r="N45" s="321">
        <f t="shared" si="7"/>
        <v>0</v>
      </c>
      <c r="O45" s="320">
        <f t="shared" si="8"/>
        <v>0</v>
      </c>
      <c r="P45" s="320">
        <f t="shared" si="8"/>
        <v>0</v>
      </c>
      <c r="Q45" s="322">
        <f t="shared" si="9"/>
        <v>0</v>
      </c>
    </row>
    <row r="46" spans="2:17" ht="29.25" customHeight="1" x14ac:dyDescent="0.3">
      <c r="B46" s="313"/>
      <c r="C46" s="314"/>
      <c r="D46" s="96"/>
      <c r="E46" s="96"/>
      <c r="F46" s="137"/>
      <c r="G46" s="137"/>
      <c r="H46" s="315"/>
      <c r="I46" s="315"/>
      <c r="J46" s="316"/>
      <c r="K46" s="316"/>
      <c r="L46" s="320">
        <f t="shared" si="6"/>
        <v>0</v>
      </c>
      <c r="M46" s="320">
        <f t="shared" si="6"/>
        <v>0</v>
      </c>
      <c r="N46" s="321">
        <f t="shared" si="7"/>
        <v>0</v>
      </c>
      <c r="O46" s="320">
        <f t="shared" si="8"/>
        <v>0</v>
      </c>
      <c r="P46" s="320">
        <f t="shared" si="8"/>
        <v>0</v>
      </c>
      <c r="Q46" s="322">
        <f t="shared" si="9"/>
        <v>0</v>
      </c>
    </row>
    <row r="47" spans="2:17" ht="29.25" customHeight="1" x14ac:dyDescent="0.3">
      <c r="B47" s="313"/>
      <c r="C47" s="314"/>
      <c r="D47" s="96"/>
      <c r="E47" s="96"/>
      <c r="F47" s="137"/>
      <c r="G47" s="137"/>
      <c r="H47" s="315"/>
      <c r="I47" s="315"/>
      <c r="J47" s="316"/>
      <c r="K47" s="316"/>
      <c r="L47" s="320">
        <f t="shared" si="6"/>
        <v>0</v>
      </c>
      <c r="M47" s="320">
        <f t="shared" si="6"/>
        <v>0</v>
      </c>
      <c r="N47" s="321">
        <f t="shared" si="7"/>
        <v>0</v>
      </c>
      <c r="O47" s="320">
        <f t="shared" si="8"/>
        <v>0</v>
      </c>
      <c r="P47" s="320">
        <f t="shared" si="8"/>
        <v>0</v>
      </c>
      <c r="Q47" s="322">
        <f t="shared" si="9"/>
        <v>0</v>
      </c>
    </row>
    <row r="48" spans="2:17" ht="29.25" customHeight="1" x14ac:dyDescent="0.3">
      <c r="B48" s="313"/>
      <c r="C48" s="314"/>
      <c r="D48" s="96"/>
      <c r="E48" s="96"/>
      <c r="F48" s="137"/>
      <c r="G48" s="137"/>
      <c r="H48" s="315"/>
      <c r="I48" s="315"/>
      <c r="J48" s="316"/>
      <c r="K48" s="316"/>
      <c r="L48" s="320">
        <f t="shared" si="6"/>
        <v>0</v>
      </c>
      <c r="M48" s="320">
        <f t="shared" si="6"/>
        <v>0</v>
      </c>
      <c r="N48" s="321">
        <f t="shared" si="7"/>
        <v>0</v>
      </c>
      <c r="O48" s="320">
        <f t="shared" si="8"/>
        <v>0</v>
      </c>
      <c r="P48" s="320">
        <f t="shared" si="8"/>
        <v>0</v>
      </c>
      <c r="Q48" s="322">
        <f t="shared" si="9"/>
        <v>0</v>
      </c>
    </row>
    <row r="49" spans="2:17" ht="29.25" customHeight="1" x14ac:dyDescent="0.3">
      <c r="B49" s="313"/>
      <c r="C49" s="314"/>
      <c r="D49" s="96"/>
      <c r="E49" s="96"/>
      <c r="F49" s="137"/>
      <c r="G49" s="137"/>
      <c r="H49" s="315"/>
      <c r="I49" s="315"/>
      <c r="J49" s="316"/>
      <c r="K49" s="316"/>
      <c r="L49" s="320">
        <f t="shared" si="6"/>
        <v>0</v>
      </c>
      <c r="M49" s="320">
        <f t="shared" si="6"/>
        <v>0</v>
      </c>
      <c r="N49" s="321">
        <f t="shared" si="7"/>
        <v>0</v>
      </c>
      <c r="O49" s="320">
        <f t="shared" si="8"/>
        <v>0</v>
      </c>
      <c r="P49" s="320">
        <f t="shared" si="8"/>
        <v>0</v>
      </c>
      <c r="Q49" s="322">
        <f t="shared" si="9"/>
        <v>0</v>
      </c>
    </row>
    <row r="50" spans="2:17" ht="29.25" customHeight="1" x14ac:dyDescent="0.3">
      <c r="B50" s="313"/>
      <c r="C50" s="314"/>
      <c r="D50" s="96"/>
      <c r="E50" s="96"/>
      <c r="F50" s="137"/>
      <c r="G50" s="137"/>
      <c r="H50" s="315"/>
      <c r="I50" s="315"/>
      <c r="J50" s="316"/>
      <c r="K50" s="316"/>
      <c r="L50" s="320">
        <f t="shared" si="6"/>
        <v>0</v>
      </c>
      <c r="M50" s="320">
        <f t="shared" si="6"/>
        <v>0</v>
      </c>
      <c r="N50" s="321">
        <f t="shared" si="7"/>
        <v>0</v>
      </c>
      <c r="O50" s="320">
        <f t="shared" si="8"/>
        <v>0</v>
      </c>
      <c r="P50" s="320">
        <f t="shared" si="8"/>
        <v>0</v>
      </c>
      <c r="Q50" s="322">
        <f t="shared" si="9"/>
        <v>0</v>
      </c>
    </row>
    <row r="51" spans="2:17" ht="29.25" customHeight="1" x14ac:dyDescent="0.3">
      <c r="B51" s="313"/>
      <c r="C51" s="314"/>
      <c r="D51" s="96"/>
      <c r="E51" s="96"/>
      <c r="F51" s="137"/>
      <c r="G51" s="137"/>
      <c r="H51" s="315"/>
      <c r="I51" s="315"/>
      <c r="J51" s="316"/>
      <c r="K51" s="316"/>
      <c r="L51" s="320">
        <f t="shared" si="6"/>
        <v>0</v>
      </c>
      <c r="M51" s="320">
        <f t="shared" si="6"/>
        <v>0</v>
      </c>
      <c r="N51" s="321">
        <f t="shared" si="7"/>
        <v>0</v>
      </c>
      <c r="O51" s="320">
        <f t="shared" si="8"/>
        <v>0</v>
      </c>
      <c r="P51" s="320">
        <f t="shared" si="8"/>
        <v>0</v>
      </c>
      <c r="Q51" s="322">
        <f t="shared" si="9"/>
        <v>0</v>
      </c>
    </row>
    <row r="52" spans="2:17" ht="29.25" customHeight="1" x14ac:dyDescent="0.3">
      <c r="B52" s="313"/>
      <c r="C52" s="314"/>
      <c r="D52" s="96"/>
      <c r="E52" s="96"/>
      <c r="F52" s="137"/>
      <c r="G52" s="137"/>
      <c r="H52" s="315"/>
      <c r="I52" s="315"/>
      <c r="J52" s="316"/>
      <c r="K52" s="316"/>
      <c r="L52" s="320">
        <f t="shared" si="6"/>
        <v>0</v>
      </c>
      <c r="M52" s="320">
        <f t="shared" si="6"/>
        <v>0</v>
      </c>
      <c r="N52" s="321">
        <f t="shared" si="7"/>
        <v>0</v>
      </c>
      <c r="O52" s="320">
        <f t="shared" si="8"/>
        <v>0</v>
      </c>
      <c r="P52" s="320">
        <f t="shared" si="8"/>
        <v>0</v>
      </c>
      <c r="Q52" s="322">
        <f t="shared" si="9"/>
        <v>0</v>
      </c>
    </row>
    <row r="53" spans="2:17" ht="29.25" customHeight="1" x14ac:dyDescent="0.3">
      <c r="B53" s="313"/>
      <c r="C53" s="314"/>
      <c r="D53" s="96"/>
      <c r="E53" s="96"/>
      <c r="F53" s="137"/>
      <c r="G53" s="137"/>
      <c r="H53" s="315"/>
      <c r="I53" s="315"/>
      <c r="J53" s="316"/>
      <c r="K53" s="316"/>
      <c r="L53" s="320">
        <f t="shared" si="6"/>
        <v>0</v>
      </c>
      <c r="M53" s="320">
        <f t="shared" si="6"/>
        <v>0</v>
      </c>
      <c r="N53" s="321">
        <f t="shared" si="7"/>
        <v>0</v>
      </c>
      <c r="O53" s="320">
        <f t="shared" si="8"/>
        <v>0</v>
      </c>
      <c r="P53" s="320">
        <f t="shared" si="8"/>
        <v>0</v>
      </c>
      <c r="Q53" s="322">
        <f t="shared" si="9"/>
        <v>0</v>
      </c>
    </row>
    <row r="54" spans="2:17" ht="29.25" customHeight="1" x14ac:dyDescent="0.3">
      <c r="B54" s="313"/>
      <c r="C54" s="314"/>
      <c r="D54" s="96"/>
      <c r="E54" s="96"/>
      <c r="F54" s="137"/>
      <c r="G54" s="137"/>
      <c r="H54" s="315"/>
      <c r="I54" s="315"/>
      <c r="J54" s="316"/>
      <c r="K54" s="316"/>
      <c r="L54" s="320">
        <f t="shared" ref="L54:M66" si="10">+F54*(-1)</f>
        <v>0</v>
      </c>
      <c r="M54" s="320">
        <f t="shared" si="10"/>
        <v>0</v>
      </c>
      <c r="N54" s="321">
        <f t="shared" si="7"/>
        <v>0</v>
      </c>
      <c r="O54" s="320">
        <f t="shared" ref="O54:P66" si="11">+IF(AND(H54="NO",D54&gt;F54),(D54-F54)*J54*(-1),0)</f>
        <v>0</v>
      </c>
      <c r="P54" s="320">
        <f t="shared" si="11"/>
        <v>0</v>
      </c>
      <c r="Q54" s="322">
        <f t="shared" si="9"/>
        <v>0</v>
      </c>
    </row>
    <row r="55" spans="2:17" ht="29.25" customHeight="1" x14ac:dyDescent="0.3">
      <c r="B55" s="313"/>
      <c r="C55" s="314"/>
      <c r="D55" s="96"/>
      <c r="E55" s="96"/>
      <c r="F55" s="137"/>
      <c r="G55" s="137"/>
      <c r="H55" s="315"/>
      <c r="I55" s="315"/>
      <c r="J55" s="316"/>
      <c r="K55" s="316"/>
      <c r="L55" s="320">
        <f t="shared" si="10"/>
        <v>0</v>
      </c>
      <c r="M55" s="320">
        <f t="shared" si="10"/>
        <v>0</v>
      </c>
      <c r="N55" s="321">
        <f t="shared" si="7"/>
        <v>0</v>
      </c>
      <c r="O55" s="320">
        <f t="shared" si="11"/>
        <v>0</v>
      </c>
      <c r="P55" s="320">
        <f t="shared" si="11"/>
        <v>0</v>
      </c>
      <c r="Q55" s="322">
        <f t="shared" si="9"/>
        <v>0</v>
      </c>
    </row>
    <row r="56" spans="2:17" ht="29.25" customHeight="1" x14ac:dyDescent="0.3">
      <c r="B56" s="313"/>
      <c r="C56" s="314"/>
      <c r="D56" s="96"/>
      <c r="E56" s="96"/>
      <c r="F56" s="137"/>
      <c r="G56" s="137"/>
      <c r="H56" s="315"/>
      <c r="I56" s="315"/>
      <c r="J56" s="316"/>
      <c r="K56" s="316"/>
      <c r="L56" s="320">
        <f t="shared" si="10"/>
        <v>0</v>
      </c>
      <c r="M56" s="320">
        <f t="shared" si="10"/>
        <v>0</v>
      </c>
      <c r="N56" s="321">
        <f t="shared" si="7"/>
        <v>0</v>
      </c>
      <c r="O56" s="320">
        <f t="shared" si="11"/>
        <v>0</v>
      </c>
      <c r="P56" s="320">
        <f t="shared" si="11"/>
        <v>0</v>
      </c>
      <c r="Q56" s="322">
        <f t="shared" si="9"/>
        <v>0</v>
      </c>
    </row>
    <row r="57" spans="2:17" ht="29.25" customHeight="1" x14ac:dyDescent="0.3">
      <c r="B57" s="313"/>
      <c r="C57" s="314"/>
      <c r="D57" s="96"/>
      <c r="E57" s="96"/>
      <c r="F57" s="137"/>
      <c r="G57" s="137"/>
      <c r="H57" s="315"/>
      <c r="I57" s="315"/>
      <c r="J57" s="316"/>
      <c r="K57" s="316"/>
      <c r="L57" s="320">
        <f t="shared" si="10"/>
        <v>0</v>
      </c>
      <c r="M57" s="320">
        <f t="shared" si="10"/>
        <v>0</v>
      </c>
      <c r="N57" s="321">
        <f t="shared" si="7"/>
        <v>0</v>
      </c>
      <c r="O57" s="320">
        <f t="shared" si="11"/>
        <v>0</v>
      </c>
      <c r="P57" s="320">
        <f t="shared" si="11"/>
        <v>0</v>
      </c>
      <c r="Q57" s="322">
        <f t="shared" si="9"/>
        <v>0</v>
      </c>
    </row>
    <row r="58" spans="2:17" ht="29.25" customHeight="1" x14ac:dyDescent="0.3">
      <c r="B58" s="313"/>
      <c r="C58" s="314"/>
      <c r="D58" s="96"/>
      <c r="E58" s="96"/>
      <c r="F58" s="137"/>
      <c r="G58" s="137"/>
      <c r="H58" s="315"/>
      <c r="I58" s="315"/>
      <c r="J58" s="316"/>
      <c r="K58" s="316"/>
      <c r="L58" s="320">
        <f t="shared" si="10"/>
        <v>0</v>
      </c>
      <c r="M58" s="320">
        <f t="shared" si="10"/>
        <v>0</v>
      </c>
      <c r="N58" s="321">
        <f t="shared" si="7"/>
        <v>0</v>
      </c>
      <c r="O58" s="320">
        <f t="shared" si="11"/>
        <v>0</v>
      </c>
      <c r="P58" s="320">
        <f t="shared" si="11"/>
        <v>0</v>
      </c>
      <c r="Q58" s="322">
        <f t="shared" si="9"/>
        <v>0</v>
      </c>
    </row>
    <row r="59" spans="2:17" ht="29.25" customHeight="1" x14ac:dyDescent="0.3">
      <c r="B59" s="313"/>
      <c r="C59" s="314"/>
      <c r="D59" s="96"/>
      <c r="E59" s="96"/>
      <c r="F59" s="137"/>
      <c r="G59" s="137"/>
      <c r="H59" s="315"/>
      <c r="I59" s="315"/>
      <c r="J59" s="316"/>
      <c r="K59" s="316"/>
      <c r="L59" s="320">
        <f t="shared" si="10"/>
        <v>0</v>
      </c>
      <c r="M59" s="320">
        <f t="shared" si="10"/>
        <v>0</v>
      </c>
      <c r="N59" s="321">
        <f t="shared" si="7"/>
        <v>0</v>
      </c>
      <c r="O59" s="320">
        <f t="shared" si="11"/>
        <v>0</v>
      </c>
      <c r="P59" s="320">
        <f t="shared" si="11"/>
        <v>0</v>
      </c>
      <c r="Q59" s="322">
        <f t="shared" si="9"/>
        <v>0</v>
      </c>
    </row>
    <row r="60" spans="2:17" ht="29.25" customHeight="1" x14ac:dyDescent="0.3">
      <c r="B60" s="313"/>
      <c r="C60" s="314"/>
      <c r="D60" s="96"/>
      <c r="E60" s="96"/>
      <c r="F60" s="137"/>
      <c r="G60" s="137"/>
      <c r="H60" s="315"/>
      <c r="I60" s="315"/>
      <c r="J60" s="316"/>
      <c r="K60" s="316"/>
      <c r="L60" s="320">
        <f t="shared" si="10"/>
        <v>0</v>
      </c>
      <c r="M60" s="320">
        <f t="shared" si="10"/>
        <v>0</v>
      </c>
      <c r="N60" s="321">
        <f t="shared" si="7"/>
        <v>0</v>
      </c>
      <c r="O60" s="320">
        <f t="shared" si="11"/>
        <v>0</v>
      </c>
      <c r="P60" s="320">
        <f t="shared" si="11"/>
        <v>0</v>
      </c>
      <c r="Q60" s="322">
        <f t="shared" si="9"/>
        <v>0</v>
      </c>
    </row>
    <row r="61" spans="2:17" ht="29.25" customHeight="1" x14ac:dyDescent="0.3">
      <c r="B61" s="313"/>
      <c r="C61" s="314"/>
      <c r="D61" s="96"/>
      <c r="E61" s="96"/>
      <c r="F61" s="137"/>
      <c r="G61" s="137"/>
      <c r="H61" s="315"/>
      <c r="I61" s="315"/>
      <c r="J61" s="316"/>
      <c r="K61" s="316"/>
      <c r="L61" s="320">
        <f t="shared" si="10"/>
        <v>0</v>
      </c>
      <c r="M61" s="320">
        <f t="shared" si="10"/>
        <v>0</v>
      </c>
      <c r="N61" s="321">
        <f t="shared" si="7"/>
        <v>0</v>
      </c>
      <c r="O61" s="320">
        <f t="shared" si="11"/>
        <v>0</v>
      </c>
      <c r="P61" s="320">
        <f t="shared" si="11"/>
        <v>0</v>
      </c>
      <c r="Q61" s="322">
        <f t="shared" si="9"/>
        <v>0</v>
      </c>
    </row>
    <row r="62" spans="2:17" ht="29.25" customHeight="1" x14ac:dyDescent="0.3">
      <c r="B62" s="313"/>
      <c r="C62" s="314"/>
      <c r="D62" s="96"/>
      <c r="E62" s="96"/>
      <c r="F62" s="137"/>
      <c r="G62" s="137"/>
      <c r="H62" s="315"/>
      <c r="I62" s="315"/>
      <c r="J62" s="316"/>
      <c r="K62" s="316"/>
      <c r="L62" s="320">
        <f t="shared" si="10"/>
        <v>0</v>
      </c>
      <c r="M62" s="320">
        <f t="shared" si="10"/>
        <v>0</v>
      </c>
      <c r="N62" s="321">
        <f t="shared" si="7"/>
        <v>0</v>
      </c>
      <c r="O62" s="320">
        <f t="shared" si="11"/>
        <v>0</v>
      </c>
      <c r="P62" s="320">
        <f t="shared" si="11"/>
        <v>0</v>
      </c>
      <c r="Q62" s="322">
        <f t="shared" si="9"/>
        <v>0</v>
      </c>
    </row>
    <row r="63" spans="2:17" ht="29.25" customHeight="1" x14ac:dyDescent="0.3">
      <c r="B63" s="313"/>
      <c r="C63" s="314"/>
      <c r="D63" s="96"/>
      <c r="E63" s="96"/>
      <c r="F63" s="137"/>
      <c r="G63" s="137"/>
      <c r="H63" s="315"/>
      <c r="I63" s="315"/>
      <c r="J63" s="316"/>
      <c r="K63" s="316"/>
      <c r="L63" s="320">
        <f t="shared" si="10"/>
        <v>0</v>
      </c>
      <c r="M63" s="320">
        <f t="shared" si="10"/>
        <v>0</v>
      </c>
      <c r="N63" s="321">
        <f t="shared" si="7"/>
        <v>0</v>
      </c>
      <c r="O63" s="320">
        <f t="shared" si="11"/>
        <v>0</v>
      </c>
      <c r="P63" s="320">
        <f t="shared" si="11"/>
        <v>0</v>
      </c>
      <c r="Q63" s="322">
        <f t="shared" si="9"/>
        <v>0</v>
      </c>
    </row>
    <row r="64" spans="2:17" ht="29.25" customHeight="1" x14ac:dyDescent="0.3">
      <c r="B64" s="313"/>
      <c r="C64" s="314"/>
      <c r="D64" s="96"/>
      <c r="E64" s="96"/>
      <c r="F64" s="137"/>
      <c r="G64" s="137"/>
      <c r="H64" s="315"/>
      <c r="I64" s="315"/>
      <c r="J64" s="316"/>
      <c r="K64" s="316"/>
      <c r="L64" s="320">
        <f t="shared" si="10"/>
        <v>0</v>
      </c>
      <c r="M64" s="320">
        <f t="shared" si="10"/>
        <v>0</v>
      </c>
      <c r="N64" s="321">
        <f t="shared" si="7"/>
        <v>0</v>
      </c>
      <c r="O64" s="320">
        <f t="shared" si="11"/>
        <v>0</v>
      </c>
      <c r="P64" s="320">
        <f t="shared" si="11"/>
        <v>0</v>
      </c>
      <c r="Q64" s="322">
        <f t="shared" si="9"/>
        <v>0</v>
      </c>
    </row>
    <row r="65" spans="2:17" ht="29.25" customHeight="1" x14ac:dyDescent="0.3">
      <c r="B65" s="313"/>
      <c r="C65" s="314"/>
      <c r="D65" s="96"/>
      <c r="E65" s="96"/>
      <c r="F65" s="137"/>
      <c r="G65" s="137"/>
      <c r="H65" s="315"/>
      <c r="I65" s="315"/>
      <c r="J65" s="316"/>
      <c r="K65" s="316"/>
      <c r="L65" s="320">
        <f t="shared" si="10"/>
        <v>0</v>
      </c>
      <c r="M65" s="320">
        <f t="shared" si="10"/>
        <v>0</v>
      </c>
      <c r="N65" s="321">
        <f t="shared" si="7"/>
        <v>0</v>
      </c>
      <c r="O65" s="320">
        <f t="shared" si="11"/>
        <v>0</v>
      </c>
      <c r="P65" s="320">
        <f t="shared" si="11"/>
        <v>0</v>
      </c>
      <c r="Q65" s="322">
        <f t="shared" si="9"/>
        <v>0</v>
      </c>
    </row>
    <row r="66" spans="2:17" ht="29.25" customHeight="1" x14ac:dyDescent="0.3">
      <c r="B66" s="313"/>
      <c r="C66" s="314"/>
      <c r="D66" s="96"/>
      <c r="E66" s="96"/>
      <c r="F66" s="137"/>
      <c r="G66" s="137"/>
      <c r="H66" s="315"/>
      <c r="I66" s="315"/>
      <c r="J66" s="316"/>
      <c r="K66" s="316"/>
      <c r="L66" s="320">
        <f t="shared" si="10"/>
        <v>0</v>
      </c>
      <c r="M66" s="320">
        <f t="shared" si="10"/>
        <v>0</v>
      </c>
      <c r="N66" s="321">
        <f t="shared" si="7"/>
        <v>0</v>
      </c>
      <c r="O66" s="320">
        <f t="shared" si="11"/>
        <v>0</v>
      </c>
      <c r="P66" s="320">
        <f t="shared" si="11"/>
        <v>0</v>
      </c>
      <c r="Q66" s="322">
        <f t="shared" si="9"/>
        <v>0</v>
      </c>
    </row>
    <row r="70" spans="2:17" customFormat="1" x14ac:dyDescent="0.3"/>
    <row r="71" spans="2:17" customFormat="1" x14ac:dyDescent="0.3"/>
    <row r="72" spans="2:17" customFormat="1" x14ac:dyDescent="0.3"/>
    <row r="73" spans="2:17" customFormat="1" x14ac:dyDescent="0.3"/>
    <row r="74" spans="2:17" customFormat="1" x14ac:dyDescent="0.3"/>
    <row r="75" spans="2:17" customFormat="1" x14ac:dyDescent="0.3"/>
    <row r="76" spans="2:17" customFormat="1" x14ac:dyDescent="0.3"/>
    <row r="77" spans="2:17" customFormat="1" x14ac:dyDescent="0.3"/>
    <row r="78" spans="2:17" customFormat="1" x14ac:dyDescent="0.3"/>
    <row r="79" spans="2:17" customFormat="1" x14ac:dyDescent="0.3"/>
    <row r="80" spans="2:17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ht="47.25" customHeight="1" x14ac:dyDescent="0.3"/>
    <row r="136" customFormat="1" ht="62.7" customHeight="1" x14ac:dyDescent="0.3"/>
    <row r="137" customFormat="1" ht="32.700000000000003" customHeight="1" x14ac:dyDescent="0.3"/>
    <row r="138" customFormat="1" ht="32.700000000000003" customHeight="1" x14ac:dyDescent="0.3"/>
    <row r="139" customFormat="1" ht="32.700000000000003" customHeight="1" x14ac:dyDescent="0.3"/>
    <row r="140" customFormat="1" ht="32.700000000000003" customHeight="1" x14ac:dyDescent="0.3"/>
    <row r="141" customFormat="1" ht="32.700000000000003" customHeight="1" x14ac:dyDescent="0.3"/>
    <row r="142" customFormat="1" ht="32.700000000000003" customHeight="1" x14ac:dyDescent="0.3"/>
    <row r="143" customFormat="1" ht="32.700000000000003" customHeight="1" x14ac:dyDescent="0.3"/>
    <row r="144" customFormat="1" ht="32.700000000000003" customHeight="1" x14ac:dyDescent="0.3"/>
    <row r="145" customFormat="1" ht="32.700000000000003" customHeight="1" x14ac:dyDescent="0.3"/>
    <row r="146" customFormat="1" ht="32.700000000000003" customHeight="1" x14ac:dyDescent="0.3"/>
    <row r="147" customFormat="1" ht="32.700000000000003" customHeight="1" x14ac:dyDescent="0.3"/>
    <row r="148" customFormat="1" ht="32.700000000000003" customHeight="1" x14ac:dyDescent="0.3"/>
    <row r="149" customFormat="1" ht="32.700000000000003" customHeight="1" x14ac:dyDescent="0.3"/>
    <row r="150" customFormat="1" ht="32.700000000000003" customHeight="1" x14ac:dyDescent="0.3"/>
    <row r="151" customFormat="1" ht="32.700000000000003" customHeight="1" x14ac:dyDescent="0.3"/>
    <row r="152" customFormat="1" ht="32.700000000000003" customHeight="1" x14ac:dyDescent="0.3"/>
    <row r="153" customFormat="1" ht="32.700000000000003" customHeight="1" x14ac:dyDescent="0.3"/>
    <row r="154" customFormat="1" ht="32.700000000000003" customHeight="1" x14ac:dyDescent="0.3"/>
    <row r="155" customFormat="1" ht="32.700000000000003" customHeight="1" x14ac:dyDescent="0.3"/>
    <row r="156" customFormat="1" ht="32.700000000000003" customHeight="1" x14ac:dyDescent="0.3"/>
    <row r="157" customFormat="1" ht="32.700000000000003" customHeight="1" x14ac:dyDescent="0.3"/>
    <row r="158" customFormat="1" ht="32.700000000000003" customHeight="1" x14ac:dyDescent="0.3"/>
    <row r="159" customFormat="1" ht="32.700000000000003" customHeight="1" x14ac:dyDescent="0.3"/>
    <row r="160" customFormat="1" ht="32.700000000000003" customHeight="1" x14ac:dyDescent="0.3"/>
    <row r="161" customFormat="1" ht="32.700000000000003" customHeight="1" x14ac:dyDescent="0.3"/>
    <row r="162" customFormat="1" ht="32.700000000000003" customHeight="1" x14ac:dyDescent="0.3"/>
    <row r="163" customFormat="1" ht="32.700000000000003" customHeight="1" x14ac:dyDescent="0.3"/>
    <row r="164" customFormat="1" ht="32.700000000000003" customHeight="1" x14ac:dyDescent="0.3"/>
    <row r="165" customFormat="1" ht="32.700000000000003" customHeight="1" x14ac:dyDescent="0.3"/>
    <row r="166" customFormat="1" ht="32.700000000000003" customHeight="1" x14ac:dyDescent="0.3"/>
    <row r="167" customFormat="1" ht="32.700000000000003" customHeight="1" x14ac:dyDescent="0.3"/>
    <row r="168" customFormat="1" ht="32.700000000000003" customHeight="1" x14ac:dyDescent="0.3"/>
    <row r="169" customFormat="1" ht="32.700000000000003" customHeight="1" x14ac:dyDescent="0.3"/>
    <row r="170" customFormat="1" ht="32.700000000000003" customHeight="1" x14ac:dyDescent="0.3"/>
    <row r="171" customFormat="1" ht="32.700000000000003" customHeight="1" x14ac:dyDescent="0.3"/>
    <row r="172" customFormat="1" ht="32.700000000000003" customHeight="1" x14ac:dyDescent="0.3"/>
    <row r="173" customFormat="1" ht="32.700000000000003" customHeight="1" x14ac:dyDescent="0.3"/>
    <row r="174" customFormat="1" ht="32.700000000000003" customHeight="1" x14ac:dyDescent="0.3"/>
    <row r="175" customFormat="1" ht="32.700000000000003" customHeight="1" x14ac:dyDescent="0.3"/>
    <row r="176" customFormat="1" ht="32.700000000000003" customHeight="1" x14ac:dyDescent="0.3"/>
    <row r="177" customFormat="1" ht="32.700000000000003" customHeight="1" x14ac:dyDescent="0.3"/>
    <row r="178" customFormat="1" ht="32.700000000000003" customHeight="1" x14ac:dyDescent="0.3"/>
    <row r="179" customFormat="1" ht="32.700000000000003" customHeight="1" x14ac:dyDescent="0.3"/>
    <row r="180" customFormat="1" ht="32.700000000000003" customHeight="1" x14ac:dyDescent="0.3"/>
    <row r="181" customFormat="1" ht="32.700000000000003" customHeight="1" x14ac:dyDescent="0.3"/>
    <row r="182" customFormat="1" ht="32.700000000000003" customHeight="1" x14ac:dyDescent="0.3"/>
    <row r="183" customFormat="1" ht="32.700000000000003" customHeight="1" x14ac:dyDescent="0.3"/>
    <row r="184" customFormat="1" ht="32.700000000000003" customHeight="1" x14ac:dyDescent="0.3"/>
    <row r="185" customFormat="1" ht="32.700000000000003" customHeight="1" x14ac:dyDescent="0.3"/>
    <row r="186" customFormat="1" ht="32.700000000000003" customHeight="1" x14ac:dyDescent="0.3"/>
    <row r="187" customFormat="1" ht="32.700000000000003" customHeight="1" x14ac:dyDescent="0.3"/>
    <row r="188" customFormat="1" ht="32.700000000000003" customHeight="1" x14ac:dyDescent="0.3"/>
    <row r="189" customFormat="1" ht="32.700000000000003" customHeight="1" x14ac:dyDescent="0.3"/>
    <row r="190" customFormat="1" ht="32.700000000000003" customHeight="1" x14ac:dyDescent="0.3"/>
    <row r="191" customFormat="1" ht="32.700000000000003" customHeight="1" x14ac:dyDescent="0.3"/>
    <row r="192" customFormat="1" ht="32.700000000000003" customHeight="1" x14ac:dyDescent="0.3"/>
    <row r="193" customFormat="1" ht="32.700000000000003" customHeight="1" x14ac:dyDescent="0.3"/>
    <row r="194" customFormat="1" ht="32.700000000000003" customHeight="1" x14ac:dyDescent="0.3"/>
    <row r="195" customFormat="1" ht="32.700000000000003" customHeight="1" x14ac:dyDescent="0.3"/>
    <row r="196" customFormat="1" ht="32.700000000000003" customHeight="1" x14ac:dyDescent="0.3"/>
    <row r="197" customFormat="1" ht="32.700000000000003" customHeight="1" x14ac:dyDescent="0.3"/>
    <row r="198" customFormat="1" ht="32.700000000000003" customHeight="1" x14ac:dyDescent="0.3"/>
    <row r="199" customFormat="1" ht="32.700000000000003" customHeight="1" x14ac:dyDescent="0.3"/>
    <row r="200" customFormat="1" ht="32.700000000000003" customHeight="1" x14ac:dyDescent="0.3"/>
    <row r="201" customFormat="1" ht="32.700000000000003" customHeight="1" x14ac:dyDescent="0.3"/>
    <row r="202" customFormat="1" ht="32.700000000000003" customHeight="1" x14ac:dyDescent="0.3"/>
    <row r="203" customFormat="1" ht="32.700000000000003" customHeight="1" x14ac:dyDescent="0.3"/>
    <row r="204" customFormat="1" ht="32.700000000000003" customHeight="1" x14ac:dyDescent="0.3"/>
    <row r="205" customFormat="1" ht="32.700000000000003" customHeight="1" x14ac:dyDescent="0.3"/>
    <row r="206" customFormat="1" ht="32.700000000000003" customHeight="1" x14ac:dyDescent="0.3"/>
    <row r="207" customFormat="1" ht="32.700000000000003" customHeight="1" x14ac:dyDescent="0.3"/>
    <row r="208" customFormat="1" ht="32.700000000000003" customHeight="1" x14ac:dyDescent="0.3"/>
    <row r="209" customFormat="1" ht="32.700000000000003" customHeight="1" x14ac:dyDescent="0.3"/>
    <row r="210" customFormat="1" ht="32.700000000000003" customHeight="1" x14ac:dyDescent="0.3"/>
    <row r="211" customFormat="1" ht="32.700000000000003" customHeight="1" x14ac:dyDescent="0.3"/>
    <row r="212" customFormat="1" ht="32.700000000000003" customHeight="1" x14ac:dyDescent="0.3"/>
    <row r="213" customFormat="1" ht="32.700000000000003" customHeight="1" x14ac:dyDescent="0.3"/>
    <row r="214" customFormat="1" ht="32.700000000000003" customHeight="1" x14ac:dyDescent="0.3"/>
    <row r="215" customFormat="1" ht="32.700000000000003" customHeight="1" x14ac:dyDescent="0.3"/>
    <row r="216" customFormat="1" ht="32.700000000000003" customHeight="1" x14ac:dyDescent="0.3"/>
    <row r="217" customFormat="1" ht="32.700000000000003" customHeight="1" x14ac:dyDescent="0.3"/>
    <row r="218" customFormat="1" ht="32.700000000000003" customHeight="1" x14ac:dyDescent="0.3"/>
    <row r="219" customFormat="1" ht="32.700000000000003" customHeight="1" x14ac:dyDescent="0.3"/>
    <row r="220" customFormat="1" ht="32.700000000000003" customHeight="1" x14ac:dyDescent="0.3"/>
    <row r="221" customFormat="1" ht="32.700000000000003" customHeight="1" x14ac:dyDescent="0.3"/>
    <row r="222" customFormat="1" ht="32.700000000000003" customHeight="1" x14ac:dyDescent="0.3"/>
    <row r="223" customFormat="1" ht="32.700000000000003" customHeight="1" x14ac:dyDescent="0.3"/>
    <row r="224" customFormat="1" ht="32.700000000000003" customHeight="1" x14ac:dyDescent="0.3"/>
    <row r="225" customFormat="1" ht="32.700000000000003" customHeight="1" x14ac:dyDescent="0.3"/>
    <row r="226" customFormat="1" ht="33.450000000000003" customHeight="1" x14ac:dyDescent="0.3"/>
    <row r="227" customFormat="1" ht="32.700000000000003" customHeight="1" x14ac:dyDescent="0.3"/>
    <row r="228" customFormat="1" ht="32.700000000000003" customHeight="1" x14ac:dyDescent="0.3"/>
    <row r="229" customFormat="1" ht="32.700000000000003" customHeight="1" x14ac:dyDescent="0.3"/>
    <row r="230" customFormat="1" ht="32.700000000000003" customHeight="1" x14ac:dyDescent="0.3"/>
    <row r="231" customFormat="1" ht="32.700000000000003" customHeight="1" x14ac:dyDescent="0.3"/>
    <row r="232" customFormat="1" ht="32.700000000000003" customHeight="1" x14ac:dyDescent="0.3"/>
    <row r="233" customFormat="1" ht="32.700000000000003" customHeight="1" x14ac:dyDescent="0.3"/>
    <row r="234" customFormat="1" ht="32.700000000000003" customHeight="1" x14ac:dyDescent="0.3"/>
    <row r="235" customFormat="1" ht="32.700000000000003" customHeight="1" x14ac:dyDescent="0.3"/>
    <row r="236" customFormat="1" ht="32.700000000000003" customHeight="1" x14ac:dyDescent="0.3"/>
    <row r="237" customFormat="1" ht="32.700000000000003" customHeight="1" x14ac:dyDescent="0.3"/>
    <row r="238" customFormat="1" ht="32.700000000000003" customHeight="1" x14ac:dyDescent="0.3"/>
    <row r="239" customFormat="1" ht="32.700000000000003" customHeight="1" x14ac:dyDescent="0.3"/>
    <row r="240" customFormat="1" ht="32.700000000000003" customHeight="1" x14ac:dyDescent="0.3"/>
    <row r="241" customFormat="1" ht="32.700000000000003" customHeight="1" x14ac:dyDescent="0.3"/>
    <row r="242" customFormat="1" ht="32.700000000000003" customHeight="1" x14ac:dyDescent="0.3"/>
    <row r="243" customFormat="1" ht="32.700000000000003" customHeight="1" x14ac:dyDescent="0.3"/>
    <row r="244" customFormat="1" ht="32.700000000000003" customHeight="1" x14ac:dyDescent="0.3"/>
    <row r="245" customFormat="1" ht="32.700000000000003" customHeight="1" x14ac:dyDescent="0.3"/>
    <row r="246" customFormat="1" ht="32.700000000000003" customHeight="1" x14ac:dyDescent="0.3"/>
    <row r="247" customFormat="1" ht="32.700000000000003" customHeight="1" x14ac:dyDescent="0.3"/>
    <row r="248" customFormat="1" ht="32.700000000000003" customHeight="1" x14ac:dyDescent="0.3"/>
    <row r="249" customFormat="1" ht="32.700000000000003" customHeight="1" x14ac:dyDescent="0.3"/>
    <row r="250" customFormat="1" ht="32.700000000000003" customHeight="1" x14ac:dyDescent="0.3"/>
    <row r="251" customFormat="1" ht="32.700000000000003" customHeight="1" x14ac:dyDescent="0.3"/>
    <row r="252" customFormat="1" ht="32.700000000000003" customHeight="1" x14ac:dyDescent="0.3"/>
    <row r="253" customFormat="1" ht="32.700000000000003" customHeight="1" x14ac:dyDescent="0.3"/>
    <row r="254" customFormat="1" ht="32.700000000000003" customHeight="1" x14ac:dyDescent="0.3"/>
    <row r="255" customFormat="1" ht="32.700000000000003" customHeight="1" x14ac:dyDescent="0.3"/>
    <row r="256" customFormat="1" ht="32.700000000000003" customHeight="1" x14ac:dyDescent="0.3"/>
    <row r="257" customFormat="1" ht="32.700000000000003" customHeight="1" x14ac:dyDescent="0.3"/>
    <row r="258" customFormat="1" ht="32.700000000000003" customHeight="1" x14ac:dyDescent="0.3"/>
    <row r="259" customFormat="1" ht="32.700000000000003" customHeight="1" x14ac:dyDescent="0.3"/>
    <row r="260" customFormat="1" ht="32.700000000000003" customHeight="1" x14ac:dyDescent="0.3"/>
    <row r="261" customFormat="1" ht="32.700000000000003" customHeight="1" x14ac:dyDescent="0.3"/>
    <row r="262" customFormat="1" ht="32.700000000000003" customHeight="1" x14ac:dyDescent="0.3"/>
    <row r="263" customFormat="1" ht="32.700000000000003" customHeight="1" x14ac:dyDescent="0.3"/>
    <row r="264" customFormat="1" ht="32.700000000000003" customHeight="1" x14ac:dyDescent="0.3"/>
    <row r="265" customFormat="1" ht="32.700000000000003" customHeight="1" x14ac:dyDescent="0.3"/>
    <row r="266" customFormat="1" ht="32.700000000000003" customHeight="1" x14ac:dyDescent="0.3"/>
    <row r="267" customFormat="1" ht="32.700000000000003" customHeight="1" x14ac:dyDescent="0.3"/>
    <row r="268" customFormat="1" ht="32.700000000000003" customHeight="1" x14ac:dyDescent="0.3"/>
    <row r="269" customFormat="1" ht="32.700000000000003" customHeight="1" x14ac:dyDescent="0.3"/>
    <row r="270" customFormat="1" ht="32.700000000000003" customHeight="1" x14ac:dyDescent="0.3"/>
    <row r="271" customFormat="1" ht="32.700000000000003" customHeight="1" x14ac:dyDescent="0.3"/>
    <row r="272" customFormat="1" ht="32.700000000000003" customHeight="1" x14ac:dyDescent="0.3"/>
    <row r="273" customFormat="1" ht="32.700000000000003" customHeight="1" x14ac:dyDescent="0.3"/>
    <row r="274" customFormat="1" ht="32.700000000000003" customHeight="1" x14ac:dyDescent="0.3"/>
    <row r="275" customFormat="1" ht="32.700000000000003" customHeight="1" x14ac:dyDescent="0.3"/>
    <row r="276" customFormat="1" ht="32.700000000000003" customHeight="1" x14ac:dyDescent="0.3"/>
    <row r="277" customFormat="1" ht="32.700000000000003" customHeight="1" x14ac:dyDescent="0.3"/>
    <row r="278" customFormat="1" ht="32.700000000000003" customHeight="1" x14ac:dyDescent="0.3"/>
    <row r="279" customFormat="1" ht="32.700000000000003" customHeight="1" x14ac:dyDescent="0.3"/>
    <row r="280" customFormat="1" ht="32.700000000000003" customHeight="1" x14ac:dyDescent="0.3"/>
    <row r="281" customFormat="1" ht="32.700000000000003" customHeight="1" x14ac:dyDescent="0.3"/>
    <row r="282" customFormat="1" ht="32.700000000000003" customHeight="1" x14ac:dyDescent="0.3"/>
    <row r="283" customFormat="1" ht="32.700000000000003" customHeight="1" x14ac:dyDescent="0.3"/>
    <row r="284" customFormat="1" ht="32.700000000000003" customHeight="1" x14ac:dyDescent="0.3"/>
    <row r="285" customFormat="1" ht="32.700000000000003" customHeight="1" x14ac:dyDescent="0.3"/>
    <row r="286" customFormat="1" ht="32.700000000000003" customHeight="1" x14ac:dyDescent="0.3"/>
    <row r="287" customFormat="1" ht="32.700000000000003" customHeight="1" x14ac:dyDescent="0.3"/>
    <row r="288" customFormat="1" ht="32.700000000000003" customHeight="1" x14ac:dyDescent="0.3"/>
    <row r="289" customFormat="1" ht="32.700000000000003" customHeight="1" x14ac:dyDescent="0.3"/>
    <row r="290" customFormat="1" ht="32.700000000000003" customHeight="1" x14ac:dyDescent="0.3"/>
    <row r="291" customFormat="1" ht="32.700000000000003" customHeight="1" x14ac:dyDescent="0.3"/>
    <row r="292" customFormat="1" ht="32.700000000000003" customHeight="1" x14ac:dyDescent="0.3"/>
    <row r="293" customFormat="1" ht="32.700000000000003" customHeight="1" x14ac:dyDescent="0.3"/>
    <row r="294" customFormat="1" ht="32.700000000000003" customHeight="1" x14ac:dyDescent="0.3"/>
    <row r="295" customFormat="1" ht="32.700000000000003" customHeight="1" x14ac:dyDescent="0.3"/>
    <row r="296" customFormat="1" ht="32.700000000000003" customHeight="1" x14ac:dyDescent="0.3"/>
    <row r="297" customFormat="1" ht="32.700000000000003" customHeight="1" x14ac:dyDescent="0.3"/>
    <row r="298" customFormat="1" ht="32.700000000000003" customHeight="1" x14ac:dyDescent="0.3"/>
    <row r="299" customFormat="1" ht="32.700000000000003" customHeight="1" x14ac:dyDescent="0.3"/>
    <row r="300" customFormat="1" ht="32.700000000000003" customHeight="1" x14ac:dyDescent="0.3"/>
    <row r="301" customFormat="1" ht="32.700000000000003" customHeight="1" x14ac:dyDescent="0.3"/>
    <row r="302" customFormat="1" ht="32.700000000000003" customHeight="1" x14ac:dyDescent="0.3"/>
    <row r="303" customFormat="1" ht="32.700000000000003" customHeight="1" x14ac:dyDescent="0.3"/>
    <row r="304" customFormat="1" ht="32.700000000000003" customHeight="1" x14ac:dyDescent="0.3"/>
    <row r="305" customFormat="1" ht="32.700000000000003" customHeight="1" x14ac:dyDescent="0.3"/>
    <row r="306" customFormat="1" ht="32.700000000000003" customHeight="1" x14ac:dyDescent="0.3"/>
    <row r="307" customFormat="1" ht="32.700000000000003" customHeight="1" x14ac:dyDescent="0.3"/>
    <row r="308" customFormat="1" ht="32.700000000000003" customHeight="1" x14ac:dyDescent="0.3"/>
    <row r="309" customFormat="1" ht="32.700000000000003" customHeight="1" x14ac:dyDescent="0.3"/>
    <row r="310" customFormat="1" ht="32.700000000000003" customHeight="1" x14ac:dyDescent="0.3"/>
    <row r="311" customFormat="1" ht="32.700000000000003" customHeight="1" x14ac:dyDescent="0.3"/>
    <row r="312" customFormat="1" ht="32.700000000000003" customHeight="1" x14ac:dyDescent="0.3"/>
    <row r="313" customFormat="1" ht="32.700000000000003" customHeight="1" x14ac:dyDescent="0.3"/>
    <row r="314" customFormat="1" ht="32.700000000000003" customHeight="1" x14ac:dyDescent="0.3"/>
    <row r="315" customFormat="1" ht="32.700000000000003" customHeight="1" x14ac:dyDescent="0.3"/>
    <row r="316" customFormat="1" ht="32.700000000000003" customHeigh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ht="31.95" customHeight="1" x14ac:dyDescent="0.3"/>
    <row r="324" customFormat="1" ht="47.25" customHeight="1" x14ac:dyDescent="0.3"/>
    <row r="325" customFormat="1" ht="62.7" customHeight="1" x14ac:dyDescent="0.3"/>
    <row r="326" customFormat="1" ht="32.700000000000003" customHeight="1" x14ac:dyDescent="0.3"/>
    <row r="327" customFormat="1" ht="32.700000000000003" customHeight="1" x14ac:dyDescent="0.3"/>
    <row r="328" customFormat="1" ht="32.700000000000003" customHeight="1" x14ac:dyDescent="0.3"/>
    <row r="329" customFormat="1" ht="32.700000000000003" customHeight="1" x14ac:dyDescent="0.3"/>
    <row r="330" customFormat="1" ht="32.700000000000003" customHeight="1" x14ac:dyDescent="0.3"/>
    <row r="331" customFormat="1" ht="32.700000000000003" customHeight="1" x14ac:dyDescent="0.3"/>
    <row r="332" customFormat="1" ht="32.700000000000003" customHeight="1" x14ac:dyDescent="0.3"/>
    <row r="333" customFormat="1" ht="32.700000000000003" customHeight="1" x14ac:dyDescent="0.3"/>
    <row r="334" customFormat="1" ht="32.700000000000003" customHeight="1" x14ac:dyDescent="0.3"/>
    <row r="335" customFormat="1" ht="32.700000000000003" customHeight="1" x14ac:dyDescent="0.3"/>
    <row r="336" customFormat="1" ht="32.700000000000003" customHeight="1" x14ac:dyDescent="0.3"/>
    <row r="337" customFormat="1" ht="32.700000000000003" customHeight="1" x14ac:dyDescent="0.3"/>
    <row r="338" customFormat="1" ht="32.700000000000003" customHeight="1" x14ac:dyDescent="0.3"/>
    <row r="339" customFormat="1" ht="32.700000000000003" customHeight="1" x14ac:dyDescent="0.3"/>
    <row r="340" customFormat="1" ht="32.700000000000003" customHeight="1" x14ac:dyDescent="0.3"/>
    <row r="341" customFormat="1" ht="32.700000000000003" customHeight="1" x14ac:dyDescent="0.3"/>
    <row r="342" customFormat="1" ht="32.700000000000003" customHeight="1" x14ac:dyDescent="0.3"/>
    <row r="343" customFormat="1" ht="32.700000000000003" customHeight="1" x14ac:dyDescent="0.3"/>
    <row r="344" customFormat="1" ht="32.700000000000003" customHeight="1" x14ac:dyDescent="0.3"/>
    <row r="345" customFormat="1" ht="32.700000000000003" customHeight="1" x14ac:dyDescent="0.3"/>
    <row r="346" customFormat="1" ht="32.700000000000003" customHeight="1" x14ac:dyDescent="0.3"/>
    <row r="347" customFormat="1" ht="32.700000000000003" customHeight="1" x14ac:dyDescent="0.3"/>
    <row r="348" customFormat="1" ht="32.700000000000003" customHeight="1" x14ac:dyDescent="0.3"/>
    <row r="349" customFormat="1" ht="32.700000000000003" customHeight="1" x14ac:dyDescent="0.3"/>
    <row r="350" customFormat="1" ht="32.700000000000003" customHeight="1" x14ac:dyDescent="0.3"/>
    <row r="351" customFormat="1" ht="32.700000000000003" customHeight="1" x14ac:dyDescent="0.3"/>
    <row r="352" customFormat="1" ht="32.700000000000003" customHeight="1" x14ac:dyDescent="0.3"/>
    <row r="353" customFormat="1" ht="32.700000000000003" customHeight="1" x14ac:dyDescent="0.3"/>
    <row r="354" customFormat="1" ht="32.700000000000003" customHeight="1" x14ac:dyDescent="0.3"/>
    <row r="355" customFormat="1" ht="32.700000000000003" customHeight="1" x14ac:dyDescent="0.3"/>
    <row r="356" customFormat="1" ht="32.700000000000003" customHeight="1" x14ac:dyDescent="0.3"/>
    <row r="357" customFormat="1" ht="32.700000000000003" customHeight="1" x14ac:dyDescent="0.3"/>
    <row r="358" customFormat="1" ht="32.700000000000003" customHeight="1" x14ac:dyDescent="0.3"/>
    <row r="359" customFormat="1" ht="32.700000000000003" customHeight="1" x14ac:dyDescent="0.3"/>
    <row r="360" customFormat="1" ht="32.700000000000003" customHeight="1" x14ac:dyDescent="0.3"/>
    <row r="361" customFormat="1" ht="32.700000000000003" customHeight="1" x14ac:dyDescent="0.3"/>
    <row r="362" customFormat="1" ht="32.700000000000003" customHeight="1" x14ac:dyDescent="0.3"/>
    <row r="363" customFormat="1" ht="32.700000000000003" customHeight="1" x14ac:dyDescent="0.3"/>
    <row r="364" customFormat="1" ht="32.700000000000003" customHeight="1" x14ac:dyDescent="0.3"/>
    <row r="365" customFormat="1" ht="32.700000000000003" customHeight="1" x14ac:dyDescent="0.3"/>
    <row r="366" customFormat="1" ht="32.700000000000003" customHeight="1" x14ac:dyDescent="0.3"/>
    <row r="367" customFormat="1" ht="32.700000000000003" customHeight="1" x14ac:dyDescent="0.3"/>
    <row r="368" customFormat="1" ht="32.700000000000003" customHeight="1" x14ac:dyDescent="0.3"/>
    <row r="369" customFormat="1" ht="32.700000000000003" customHeight="1" x14ac:dyDescent="0.3"/>
    <row r="370" customFormat="1" ht="32.700000000000003" customHeight="1" x14ac:dyDescent="0.3"/>
    <row r="371" customFormat="1" ht="32.700000000000003" customHeight="1" x14ac:dyDescent="0.3"/>
    <row r="372" customFormat="1" ht="32.700000000000003" customHeight="1" x14ac:dyDescent="0.3"/>
    <row r="373" customFormat="1" ht="32.700000000000003" customHeight="1" x14ac:dyDescent="0.3"/>
    <row r="374" customFormat="1" ht="32.700000000000003" customHeight="1" x14ac:dyDescent="0.3"/>
    <row r="375" customFormat="1" ht="32.700000000000003" customHeight="1" x14ac:dyDescent="0.3"/>
    <row r="376" customFormat="1" ht="32.700000000000003" customHeight="1" x14ac:dyDescent="0.3"/>
    <row r="377" customFormat="1" ht="32.700000000000003" customHeight="1" x14ac:dyDescent="0.3"/>
    <row r="378" customFormat="1" ht="32.700000000000003" customHeight="1" x14ac:dyDescent="0.3"/>
    <row r="379" customFormat="1" ht="32.700000000000003" customHeight="1" x14ac:dyDescent="0.3"/>
    <row r="380" customFormat="1" ht="32.700000000000003" customHeight="1" x14ac:dyDescent="0.3"/>
    <row r="381" customFormat="1" ht="32.700000000000003" customHeight="1" x14ac:dyDescent="0.3"/>
    <row r="382" customFormat="1" ht="32.700000000000003" customHeight="1" x14ac:dyDescent="0.3"/>
    <row r="383" customFormat="1" ht="32.700000000000003" customHeight="1" x14ac:dyDescent="0.3"/>
    <row r="384" customFormat="1" ht="32.700000000000003" customHeight="1" x14ac:dyDescent="0.3"/>
    <row r="385" customFormat="1" ht="32.700000000000003" customHeight="1" x14ac:dyDescent="0.3"/>
    <row r="386" customFormat="1" ht="32.700000000000003" customHeight="1" x14ac:dyDescent="0.3"/>
    <row r="387" customFormat="1" ht="32.700000000000003" customHeight="1" x14ac:dyDescent="0.3"/>
    <row r="388" customFormat="1" ht="32.700000000000003" customHeight="1" x14ac:dyDescent="0.3"/>
    <row r="389" customFormat="1" ht="32.700000000000003" customHeight="1" x14ac:dyDescent="0.3"/>
    <row r="390" customFormat="1" ht="32.700000000000003" customHeight="1" x14ac:dyDescent="0.3"/>
    <row r="391" customFormat="1" ht="32.700000000000003" customHeight="1" x14ac:dyDescent="0.3"/>
    <row r="392" customFormat="1" ht="32.700000000000003" customHeight="1" x14ac:dyDescent="0.3"/>
    <row r="393" customFormat="1" ht="32.700000000000003" customHeight="1" x14ac:dyDescent="0.3"/>
    <row r="394" customFormat="1" ht="32.700000000000003" customHeight="1" x14ac:dyDescent="0.3"/>
    <row r="395" customFormat="1" ht="32.700000000000003" customHeight="1" x14ac:dyDescent="0.3"/>
    <row r="396" customFormat="1" ht="32.700000000000003" customHeight="1" x14ac:dyDescent="0.3"/>
    <row r="397" customFormat="1" ht="32.700000000000003" customHeight="1" x14ac:dyDescent="0.3"/>
    <row r="398" customFormat="1" ht="32.700000000000003" customHeight="1" x14ac:dyDescent="0.3"/>
    <row r="399" customFormat="1" ht="32.700000000000003" customHeight="1" x14ac:dyDescent="0.3"/>
    <row r="400" customFormat="1" ht="32.700000000000003" customHeight="1" x14ac:dyDescent="0.3"/>
    <row r="401" customFormat="1" ht="32.700000000000003" customHeight="1" x14ac:dyDescent="0.3"/>
    <row r="402" customFormat="1" ht="32.700000000000003" customHeight="1" x14ac:dyDescent="0.3"/>
    <row r="403" customFormat="1" ht="32.700000000000003" customHeight="1" x14ac:dyDescent="0.3"/>
    <row r="404" customFormat="1" ht="32.700000000000003" customHeight="1" x14ac:dyDescent="0.3"/>
    <row r="405" customFormat="1" ht="32.700000000000003" customHeight="1" x14ac:dyDescent="0.3"/>
    <row r="406" customFormat="1" ht="32.700000000000003" customHeight="1" x14ac:dyDescent="0.3"/>
    <row r="407" customFormat="1" ht="32.700000000000003" customHeight="1" x14ac:dyDescent="0.3"/>
    <row r="408" customFormat="1" ht="32.700000000000003" customHeight="1" x14ac:dyDescent="0.3"/>
    <row r="409" customFormat="1" ht="32.700000000000003" customHeight="1" x14ac:dyDescent="0.3"/>
    <row r="410" customFormat="1" ht="32.700000000000003" customHeight="1" x14ac:dyDescent="0.3"/>
    <row r="411" customFormat="1" ht="32.700000000000003" customHeight="1" x14ac:dyDescent="0.3"/>
    <row r="412" customFormat="1" ht="32.700000000000003" customHeight="1" x14ac:dyDescent="0.3"/>
    <row r="413" customFormat="1" ht="32.700000000000003" customHeight="1" x14ac:dyDescent="0.3"/>
    <row r="414" customFormat="1" ht="32.700000000000003" customHeight="1" x14ac:dyDescent="0.3"/>
    <row r="415" customFormat="1" ht="33.450000000000003" customHeight="1" x14ac:dyDescent="0.3"/>
    <row r="416" customFormat="1" ht="32.700000000000003" customHeight="1" x14ac:dyDescent="0.3"/>
    <row r="417" customFormat="1" ht="32.700000000000003" customHeight="1" x14ac:dyDescent="0.3"/>
    <row r="418" customFormat="1" ht="32.700000000000003" customHeight="1" x14ac:dyDescent="0.3"/>
    <row r="419" customFormat="1" ht="32.700000000000003" customHeight="1" x14ac:dyDescent="0.3"/>
    <row r="420" customFormat="1" ht="32.700000000000003" customHeight="1" x14ac:dyDescent="0.3"/>
    <row r="421" customFormat="1" ht="32.700000000000003" customHeight="1" x14ac:dyDescent="0.3"/>
    <row r="422" customFormat="1" ht="32.700000000000003" customHeight="1" x14ac:dyDescent="0.3"/>
    <row r="423" customFormat="1" ht="32.700000000000003" customHeight="1" x14ac:dyDescent="0.3"/>
    <row r="424" customFormat="1" ht="32.700000000000003" customHeight="1" x14ac:dyDescent="0.3"/>
    <row r="425" customFormat="1" ht="32.700000000000003" customHeight="1" x14ac:dyDescent="0.3"/>
    <row r="426" customFormat="1" ht="32.700000000000003" customHeight="1" x14ac:dyDescent="0.3"/>
    <row r="427" customFormat="1" ht="32.700000000000003" customHeight="1" x14ac:dyDescent="0.3"/>
    <row r="428" customFormat="1" ht="32.700000000000003" customHeight="1" x14ac:dyDescent="0.3"/>
    <row r="429" customFormat="1" ht="32.700000000000003" customHeight="1" x14ac:dyDescent="0.3"/>
    <row r="430" customFormat="1" ht="32.700000000000003" customHeight="1" x14ac:dyDescent="0.3"/>
    <row r="431" customFormat="1" ht="32.700000000000003" customHeight="1" x14ac:dyDescent="0.3"/>
    <row r="432" customFormat="1" ht="32.700000000000003" customHeight="1" x14ac:dyDescent="0.3"/>
    <row r="433" customFormat="1" ht="32.700000000000003" customHeight="1" x14ac:dyDescent="0.3"/>
    <row r="434" customFormat="1" ht="32.700000000000003" customHeight="1" x14ac:dyDescent="0.3"/>
    <row r="435" customFormat="1" ht="32.700000000000003" customHeight="1" x14ac:dyDescent="0.3"/>
    <row r="436" customFormat="1" ht="32.700000000000003" customHeight="1" x14ac:dyDescent="0.3"/>
    <row r="437" customFormat="1" ht="32.700000000000003" customHeight="1" x14ac:dyDescent="0.3"/>
    <row r="438" customFormat="1" ht="32.700000000000003" customHeight="1" x14ac:dyDescent="0.3"/>
    <row r="439" customFormat="1" ht="32.700000000000003" customHeight="1" x14ac:dyDescent="0.3"/>
    <row r="440" customFormat="1" ht="32.700000000000003" customHeight="1" x14ac:dyDescent="0.3"/>
    <row r="441" customFormat="1" ht="32.700000000000003" customHeight="1" x14ac:dyDescent="0.3"/>
    <row r="442" customFormat="1" ht="32.700000000000003" customHeight="1" x14ac:dyDescent="0.3"/>
    <row r="443" customFormat="1" ht="32.700000000000003" customHeight="1" x14ac:dyDescent="0.3"/>
    <row r="444" customFormat="1" ht="32.700000000000003" customHeight="1" x14ac:dyDescent="0.3"/>
    <row r="445" customFormat="1" ht="32.700000000000003" customHeight="1" x14ac:dyDescent="0.3"/>
    <row r="446" customFormat="1" ht="32.700000000000003" customHeight="1" x14ac:dyDescent="0.3"/>
    <row r="447" customFormat="1" ht="32.700000000000003" customHeight="1" x14ac:dyDescent="0.3"/>
    <row r="448" customFormat="1" ht="32.700000000000003" customHeight="1" x14ac:dyDescent="0.3"/>
    <row r="449" customFormat="1" ht="32.700000000000003" customHeight="1" x14ac:dyDescent="0.3"/>
    <row r="450" customFormat="1" ht="32.700000000000003" customHeight="1" x14ac:dyDescent="0.3"/>
    <row r="451" customFormat="1" ht="32.700000000000003" customHeight="1" x14ac:dyDescent="0.3"/>
    <row r="452" customFormat="1" ht="32.700000000000003" customHeight="1" x14ac:dyDescent="0.3"/>
    <row r="453" customFormat="1" ht="32.700000000000003" customHeight="1" x14ac:dyDescent="0.3"/>
    <row r="454" customFormat="1" ht="32.700000000000003" customHeight="1" x14ac:dyDescent="0.3"/>
    <row r="455" customFormat="1" ht="32.700000000000003" customHeight="1" x14ac:dyDescent="0.3"/>
    <row r="456" customFormat="1" ht="32.700000000000003" customHeight="1" x14ac:dyDescent="0.3"/>
    <row r="457" customFormat="1" ht="32.700000000000003" customHeight="1" x14ac:dyDescent="0.3"/>
    <row r="458" customFormat="1" ht="32.700000000000003" customHeight="1" x14ac:dyDescent="0.3"/>
    <row r="459" customFormat="1" ht="32.700000000000003" customHeight="1" x14ac:dyDescent="0.3"/>
    <row r="460" customFormat="1" ht="32.700000000000003" customHeight="1" x14ac:dyDescent="0.3"/>
    <row r="461" customFormat="1" ht="32.700000000000003" customHeight="1" x14ac:dyDescent="0.3"/>
    <row r="462" customFormat="1" ht="32.700000000000003" customHeight="1" x14ac:dyDescent="0.3"/>
    <row r="463" customFormat="1" ht="32.700000000000003" customHeight="1" x14ac:dyDescent="0.3"/>
    <row r="464" customFormat="1" ht="32.700000000000003" customHeight="1" x14ac:dyDescent="0.3"/>
    <row r="465" customFormat="1" ht="32.700000000000003" customHeight="1" x14ac:dyDescent="0.3"/>
    <row r="466" customFormat="1" ht="32.700000000000003" customHeight="1" x14ac:dyDescent="0.3"/>
    <row r="467" customFormat="1" ht="32.700000000000003" customHeight="1" x14ac:dyDescent="0.3"/>
    <row r="468" customFormat="1" ht="32.700000000000003" customHeight="1" x14ac:dyDescent="0.3"/>
    <row r="469" customFormat="1" ht="32.700000000000003" customHeight="1" x14ac:dyDescent="0.3"/>
    <row r="470" customFormat="1" ht="32.700000000000003" customHeight="1" x14ac:dyDescent="0.3"/>
    <row r="471" customFormat="1" ht="32.700000000000003" customHeight="1" x14ac:dyDescent="0.3"/>
    <row r="472" customFormat="1" ht="32.700000000000003" customHeight="1" x14ac:dyDescent="0.3"/>
    <row r="473" customFormat="1" ht="32.700000000000003" customHeight="1" x14ac:dyDescent="0.3"/>
    <row r="474" customFormat="1" ht="32.700000000000003" customHeight="1" x14ac:dyDescent="0.3"/>
    <row r="475" customFormat="1" ht="32.700000000000003" customHeight="1" x14ac:dyDescent="0.3"/>
    <row r="476" customFormat="1" ht="32.700000000000003" customHeight="1" x14ac:dyDescent="0.3"/>
    <row r="477" customFormat="1" ht="32.700000000000003" customHeight="1" x14ac:dyDescent="0.3"/>
    <row r="478" customFormat="1" ht="32.700000000000003" customHeight="1" x14ac:dyDescent="0.3"/>
    <row r="479" customFormat="1" ht="32.700000000000003" customHeight="1" x14ac:dyDescent="0.3"/>
    <row r="480" customFormat="1" ht="32.700000000000003" customHeight="1" x14ac:dyDescent="0.3"/>
    <row r="481" customFormat="1" ht="32.700000000000003" customHeight="1" x14ac:dyDescent="0.3"/>
    <row r="482" customFormat="1" ht="32.700000000000003" customHeight="1" x14ac:dyDescent="0.3"/>
    <row r="483" customFormat="1" ht="32.700000000000003" customHeight="1" x14ac:dyDescent="0.3"/>
    <row r="484" customFormat="1" ht="32.700000000000003" customHeight="1" x14ac:dyDescent="0.3"/>
    <row r="485" customFormat="1" ht="32.700000000000003" customHeight="1" x14ac:dyDescent="0.3"/>
    <row r="486" customFormat="1" ht="32.700000000000003" customHeight="1" x14ac:dyDescent="0.3"/>
    <row r="487" customFormat="1" ht="32.700000000000003" customHeight="1" x14ac:dyDescent="0.3"/>
    <row r="488" customFormat="1" ht="32.700000000000003" customHeight="1" x14ac:dyDescent="0.3"/>
    <row r="489" customFormat="1" ht="32.700000000000003" customHeight="1" x14ac:dyDescent="0.3"/>
    <row r="490" customFormat="1" ht="32.700000000000003" customHeight="1" x14ac:dyDescent="0.3"/>
    <row r="491" customFormat="1" ht="32.700000000000003" customHeight="1" x14ac:dyDescent="0.3"/>
    <row r="492" customFormat="1" ht="32.700000000000003" customHeight="1" x14ac:dyDescent="0.3"/>
    <row r="493" customFormat="1" ht="32.700000000000003" customHeight="1" x14ac:dyDescent="0.3"/>
    <row r="494" customFormat="1" ht="32.700000000000003" customHeight="1" x14ac:dyDescent="0.3"/>
    <row r="495" customFormat="1" ht="32.700000000000003" customHeight="1" x14ac:dyDescent="0.3"/>
    <row r="496" customFormat="1" ht="32.700000000000003" customHeight="1" x14ac:dyDescent="0.3"/>
    <row r="497" customFormat="1" ht="32.700000000000003" customHeight="1" x14ac:dyDescent="0.3"/>
    <row r="498" customFormat="1" ht="32.700000000000003" customHeight="1" x14ac:dyDescent="0.3"/>
    <row r="499" customFormat="1" ht="32.700000000000003" customHeight="1" x14ac:dyDescent="0.3"/>
    <row r="500" customFormat="1" ht="32.700000000000003" customHeight="1" x14ac:dyDescent="0.3"/>
    <row r="501" customFormat="1" ht="32.700000000000003" customHeight="1" x14ac:dyDescent="0.3"/>
    <row r="502" customFormat="1" ht="32.700000000000003" customHeight="1" x14ac:dyDescent="0.3"/>
    <row r="503" customFormat="1" ht="32.700000000000003" customHeight="1" x14ac:dyDescent="0.3"/>
    <row r="504" customFormat="1" ht="32.700000000000003" customHeight="1" x14ac:dyDescent="0.3"/>
    <row r="505" customFormat="1" ht="32.700000000000003" customHeight="1" x14ac:dyDescent="0.3"/>
    <row r="506" customFormat="1" ht="47.25" customHeight="1" x14ac:dyDescent="0.3"/>
    <row r="507" customFormat="1" ht="62.7" customHeight="1" x14ac:dyDescent="0.3"/>
    <row r="508" customFormat="1" ht="32.700000000000003" customHeight="1" x14ac:dyDescent="0.3"/>
    <row r="509" customFormat="1" ht="32.700000000000003" customHeight="1" x14ac:dyDescent="0.3"/>
    <row r="510" customFormat="1" ht="32.700000000000003" customHeight="1" x14ac:dyDescent="0.3"/>
    <row r="511" customFormat="1" ht="32.700000000000003" customHeight="1" x14ac:dyDescent="0.3"/>
    <row r="512" customFormat="1" ht="32.700000000000003" customHeight="1" x14ac:dyDescent="0.3"/>
    <row r="513" customFormat="1" ht="32.700000000000003" customHeight="1" x14ac:dyDescent="0.3"/>
    <row r="514" customFormat="1" ht="32.700000000000003" customHeight="1" x14ac:dyDescent="0.3"/>
    <row r="515" customFormat="1" ht="32.700000000000003" customHeight="1" x14ac:dyDescent="0.3"/>
    <row r="516" customFormat="1" ht="32.700000000000003" customHeight="1" x14ac:dyDescent="0.3"/>
    <row r="517" customFormat="1" ht="32.700000000000003" customHeight="1" x14ac:dyDescent="0.3"/>
    <row r="518" customFormat="1" ht="32.700000000000003" customHeight="1" x14ac:dyDescent="0.3"/>
    <row r="519" customFormat="1" ht="32.700000000000003" customHeight="1" x14ac:dyDescent="0.3"/>
    <row r="520" customFormat="1" ht="32.700000000000003" customHeight="1" x14ac:dyDescent="0.3"/>
    <row r="521" customFormat="1" ht="32.700000000000003" customHeight="1" x14ac:dyDescent="0.3"/>
    <row r="522" customFormat="1" ht="32.700000000000003" customHeight="1" x14ac:dyDescent="0.3"/>
    <row r="523" customFormat="1" ht="32.700000000000003" customHeight="1" x14ac:dyDescent="0.3"/>
    <row r="524" customFormat="1" ht="32.700000000000003" customHeight="1" x14ac:dyDescent="0.3"/>
    <row r="525" customFormat="1" ht="32.700000000000003" customHeight="1" x14ac:dyDescent="0.3"/>
    <row r="526" customFormat="1" ht="32.700000000000003" customHeight="1" x14ac:dyDescent="0.3"/>
    <row r="527" customFormat="1" ht="32.700000000000003" customHeight="1" x14ac:dyDescent="0.3"/>
    <row r="528" customFormat="1" ht="32.700000000000003" customHeight="1" x14ac:dyDescent="0.3"/>
    <row r="529" customFormat="1" ht="32.700000000000003" customHeight="1" x14ac:dyDescent="0.3"/>
    <row r="530" customFormat="1" ht="32.700000000000003" customHeight="1" x14ac:dyDescent="0.3"/>
    <row r="531" customFormat="1" ht="32.700000000000003" customHeight="1" x14ac:dyDescent="0.3"/>
    <row r="532" customFormat="1" ht="32.700000000000003" customHeight="1" x14ac:dyDescent="0.3"/>
    <row r="533" customFormat="1" ht="32.700000000000003" customHeight="1" x14ac:dyDescent="0.3"/>
    <row r="534" customFormat="1" ht="32.700000000000003" customHeight="1" x14ac:dyDescent="0.3"/>
    <row r="535" customFormat="1" ht="32.700000000000003" customHeight="1" x14ac:dyDescent="0.3"/>
    <row r="536" customFormat="1" ht="32.700000000000003" customHeight="1" x14ac:dyDescent="0.3"/>
    <row r="537" customFormat="1" ht="32.700000000000003" customHeight="1" x14ac:dyDescent="0.3"/>
    <row r="538" customFormat="1" ht="32.700000000000003" customHeight="1" x14ac:dyDescent="0.3"/>
    <row r="539" customFormat="1" ht="32.700000000000003" customHeight="1" x14ac:dyDescent="0.3"/>
    <row r="540" customFormat="1" ht="32.700000000000003" customHeight="1" x14ac:dyDescent="0.3"/>
    <row r="541" customFormat="1" ht="32.700000000000003" customHeight="1" x14ac:dyDescent="0.3"/>
    <row r="542" customFormat="1" ht="32.700000000000003" customHeight="1" x14ac:dyDescent="0.3"/>
    <row r="543" customFormat="1" ht="32.700000000000003" customHeight="1" x14ac:dyDescent="0.3"/>
    <row r="544" customFormat="1" ht="32.700000000000003" customHeight="1" x14ac:dyDescent="0.3"/>
    <row r="545" customFormat="1" ht="32.700000000000003" customHeight="1" x14ac:dyDescent="0.3"/>
    <row r="546" customFormat="1" ht="32.700000000000003" customHeight="1" x14ac:dyDescent="0.3"/>
    <row r="547" customFormat="1" ht="32.700000000000003" customHeight="1" x14ac:dyDescent="0.3"/>
    <row r="548" customFormat="1" ht="32.700000000000003" customHeight="1" x14ac:dyDescent="0.3"/>
    <row r="549" customFormat="1" ht="32.700000000000003" customHeight="1" x14ac:dyDescent="0.3"/>
    <row r="550" customFormat="1" ht="32.700000000000003" customHeight="1" x14ac:dyDescent="0.3"/>
    <row r="551" customFormat="1" ht="32.700000000000003" customHeight="1" x14ac:dyDescent="0.3"/>
    <row r="552" customFormat="1" ht="32.700000000000003" customHeight="1" x14ac:dyDescent="0.3"/>
    <row r="553" customFormat="1" ht="32.700000000000003" customHeight="1" x14ac:dyDescent="0.3"/>
    <row r="554" customFormat="1" ht="32.700000000000003" customHeight="1" x14ac:dyDescent="0.3"/>
    <row r="555" customFormat="1" ht="32.700000000000003" customHeight="1" x14ac:dyDescent="0.3"/>
    <row r="556" customFormat="1" ht="32.700000000000003" customHeight="1" x14ac:dyDescent="0.3"/>
    <row r="557" customFormat="1" ht="32.700000000000003" customHeight="1" x14ac:dyDescent="0.3"/>
    <row r="558" customFormat="1" ht="32.700000000000003" customHeight="1" x14ac:dyDescent="0.3"/>
    <row r="559" customFormat="1" ht="32.700000000000003" customHeight="1" x14ac:dyDescent="0.3"/>
    <row r="560" customFormat="1" ht="32.700000000000003" customHeight="1" x14ac:dyDescent="0.3"/>
    <row r="561" customFormat="1" ht="32.700000000000003" customHeight="1" x14ac:dyDescent="0.3"/>
    <row r="562" customFormat="1" ht="32.700000000000003" customHeight="1" x14ac:dyDescent="0.3"/>
    <row r="563" customFormat="1" ht="32.700000000000003" customHeight="1" x14ac:dyDescent="0.3"/>
    <row r="564" customFormat="1" ht="32.700000000000003" customHeight="1" x14ac:dyDescent="0.3"/>
    <row r="565" customFormat="1" ht="32.700000000000003" customHeight="1" x14ac:dyDescent="0.3"/>
    <row r="566" customFormat="1" ht="32.700000000000003" customHeight="1" x14ac:dyDescent="0.3"/>
    <row r="567" customFormat="1" ht="32.700000000000003" customHeight="1" x14ac:dyDescent="0.3"/>
    <row r="568" customFormat="1" ht="32.700000000000003" customHeight="1" x14ac:dyDescent="0.3"/>
    <row r="569" customFormat="1" ht="32.700000000000003" customHeight="1" x14ac:dyDescent="0.3"/>
    <row r="570" customFormat="1" ht="32.700000000000003" customHeight="1" x14ac:dyDescent="0.3"/>
    <row r="571" customFormat="1" ht="32.700000000000003" customHeight="1" x14ac:dyDescent="0.3"/>
    <row r="572" customFormat="1" ht="32.700000000000003" customHeight="1" x14ac:dyDescent="0.3"/>
    <row r="573" customFormat="1" ht="32.700000000000003" customHeight="1" x14ac:dyDescent="0.3"/>
    <row r="574" customFormat="1" ht="32.700000000000003" customHeight="1" x14ac:dyDescent="0.3"/>
    <row r="575" customFormat="1" ht="32.700000000000003" customHeight="1" x14ac:dyDescent="0.3"/>
    <row r="576" customFormat="1" ht="32.700000000000003" customHeight="1" x14ac:dyDescent="0.3"/>
    <row r="577" customFormat="1" ht="32.700000000000003" customHeight="1" x14ac:dyDescent="0.3"/>
    <row r="578" customFormat="1" ht="32.700000000000003" customHeight="1" x14ac:dyDescent="0.3"/>
    <row r="579" customFormat="1" ht="32.700000000000003" customHeight="1" x14ac:dyDescent="0.3"/>
    <row r="580" customFormat="1" ht="32.700000000000003" customHeight="1" x14ac:dyDescent="0.3"/>
    <row r="581" customFormat="1" ht="32.700000000000003" customHeight="1" x14ac:dyDescent="0.3"/>
    <row r="582" customFormat="1" ht="32.700000000000003" customHeight="1" x14ac:dyDescent="0.3"/>
    <row r="583" customFormat="1" ht="32.700000000000003" customHeight="1" x14ac:dyDescent="0.3"/>
    <row r="584" customFormat="1" ht="32.700000000000003" customHeight="1" x14ac:dyDescent="0.3"/>
    <row r="585" customFormat="1" ht="32.700000000000003" customHeight="1" x14ac:dyDescent="0.3"/>
    <row r="586" customFormat="1" ht="32.700000000000003" customHeight="1" x14ac:dyDescent="0.3"/>
    <row r="587" customFormat="1" ht="32.700000000000003" customHeight="1" x14ac:dyDescent="0.3"/>
    <row r="588" customFormat="1" ht="32.700000000000003" customHeight="1" x14ac:dyDescent="0.3"/>
    <row r="589" customFormat="1" ht="32.700000000000003" customHeight="1" x14ac:dyDescent="0.3"/>
    <row r="590" customFormat="1" ht="32.700000000000003" customHeight="1" x14ac:dyDescent="0.3"/>
    <row r="591" customFormat="1" ht="32.700000000000003" customHeight="1" x14ac:dyDescent="0.3"/>
    <row r="592" customFormat="1" ht="32.700000000000003" customHeight="1" x14ac:dyDescent="0.3"/>
    <row r="593" customFormat="1" ht="32.700000000000003" customHeight="1" x14ac:dyDescent="0.3"/>
    <row r="594" customFormat="1" ht="32.700000000000003" customHeight="1" x14ac:dyDescent="0.3"/>
    <row r="595" customFormat="1" ht="32.700000000000003" customHeight="1" x14ac:dyDescent="0.3"/>
    <row r="596" customFormat="1" ht="32.700000000000003" customHeight="1" x14ac:dyDescent="0.3"/>
    <row r="597" customFormat="1" ht="33.450000000000003" customHeight="1" x14ac:dyDescent="0.3"/>
    <row r="598" customFormat="1" ht="32.700000000000003" customHeight="1" x14ac:dyDescent="0.3"/>
    <row r="599" customFormat="1" ht="32.700000000000003" customHeight="1" x14ac:dyDescent="0.3"/>
    <row r="600" customFormat="1" ht="32.700000000000003" customHeight="1" x14ac:dyDescent="0.3"/>
    <row r="601" customFormat="1" ht="32.700000000000003" customHeight="1" x14ac:dyDescent="0.3"/>
    <row r="602" customFormat="1" ht="32.700000000000003" customHeight="1" x14ac:dyDescent="0.3"/>
    <row r="603" customFormat="1" ht="32.700000000000003" customHeight="1" x14ac:dyDescent="0.3"/>
    <row r="604" customFormat="1" ht="32.700000000000003" customHeight="1" x14ac:dyDescent="0.3"/>
    <row r="605" customFormat="1" ht="32.700000000000003" customHeight="1" x14ac:dyDescent="0.3"/>
    <row r="606" customFormat="1" ht="32.700000000000003" customHeight="1" x14ac:dyDescent="0.3"/>
    <row r="607" customFormat="1" ht="32.700000000000003" customHeight="1" x14ac:dyDescent="0.3"/>
    <row r="608" customFormat="1" ht="32.700000000000003" customHeight="1" x14ac:dyDescent="0.3"/>
    <row r="609" customFormat="1" ht="32.700000000000003" customHeight="1" x14ac:dyDescent="0.3"/>
    <row r="610" customFormat="1" ht="32.700000000000003" customHeight="1" x14ac:dyDescent="0.3"/>
    <row r="611" customFormat="1" ht="32.700000000000003" customHeight="1" x14ac:dyDescent="0.3"/>
    <row r="612" customFormat="1" ht="32.700000000000003" customHeight="1" x14ac:dyDescent="0.3"/>
    <row r="613" customFormat="1" ht="32.700000000000003" customHeight="1" x14ac:dyDescent="0.3"/>
    <row r="614" customFormat="1" ht="32.700000000000003" customHeight="1" x14ac:dyDescent="0.3"/>
    <row r="615" customFormat="1" ht="32.700000000000003" customHeight="1" x14ac:dyDescent="0.3"/>
    <row r="616" customFormat="1" ht="32.700000000000003" customHeight="1" x14ac:dyDescent="0.3"/>
    <row r="617" customFormat="1" ht="32.700000000000003" customHeight="1" x14ac:dyDescent="0.3"/>
    <row r="618" customFormat="1" ht="32.700000000000003" customHeight="1" x14ac:dyDescent="0.3"/>
    <row r="619" customFormat="1" ht="32.700000000000003" customHeight="1" x14ac:dyDescent="0.3"/>
    <row r="620" customFormat="1" ht="32.700000000000003" customHeight="1" x14ac:dyDescent="0.3"/>
    <row r="621" customFormat="1" ht="32.700000000000003" customHeight="1" x14ac:dyDescent="0.3"/>
    <row r="622" customFormat="1" ht="32.700000000000003" customHeight="1" x14ac:dyDescent="0.3"/>
    <row r="623" customFormat="1" ht="32.700000000000003" customHeight="1" x14ac:dyDescent="0.3"/>
    <row r="624" customFormat="1" ht="32.700000000000003" customHeight="1" x14ac:dyDescent="0.3"/>
    <row r="625" customFormat="1" ht="32.700000000000003" customHeight="1" x14ac:dyDescent="0.3"/>
    <row r="626" customFormat="1" ht="32.700000000000003" customHeight="1" x14ac:dyDescent="0.3"/>
    <row r="627" customFormat="1" ht="32.700000000000003" customHeight="1" x14ac:dyDescent="0.3"/>
    <row r="628" customFormat="1" ht="32.700000000000003" customHeight="1" x14ac:dyDescent="0.3"/>
    <row r="629" customFormat="1" ht="32.700000000000003" customHeight="1" x14ac:dyDescent="0.3"/>
    <row r="630" customFormat="1" ht="32.700000000000003" customHeight="1" x14ac:dyDescent="0.3"/>
    <row r="631" customFormat="1" ht="32.700000000000003" customHeight="1" x14ac:dyDescent="0.3"/>
    <row r="632" customFormat="1" ht="32.700000000000003" customHeight="1" x14ac:dyDescent="0.3"/>
    <row r="633" customFormat="1" ht="32.700000000000003" customHeight="1" x14ac:dyDescent="0.3"/>
    <row r="634" customFormat="1" ht="32.700000000000003" customHeight="1" x14ac:dyDescent="0.3"/>
    <row r="635" customFormat="1" ht="32.700000000000003" customHeight="1" x14ac:dyDescent="0.3"/>
    <row r="636" customFormat="1" ht="32.700000000000003" customHeight="1" x14ac:dyDescent="0.3"/>
    <row r="637" customFormat="1" ht="32.700000000000003" customHeight="1" x14ac:dyDescent="0.3"/>
    <row r="638" customFormat="1" ht="32.700000000000003" customHeight="1" x14ac:dyDescent="0.3"/>
    <row r="639" customFormat="1" ht="32.700000000000003" customHeight="1" x14ac:dyDescent="0.3"/>
    <row r="640" customFormat="1" ht="32.700000000000003" customHeight="1" x14ac:dyDescent="0.3"/>
    <row r="641" customFormat="1" ht="32.700000000000003" customHeight="1" x14ac:dyDescent="0.3"/>
    <row r="642" customFormat="1" ht="32.700000000000003" customHeight="1" x14ac:dyDescent="0.3"/>
    <row r="643" customFormat="1" ht="32.700000000000003" customHeight="1" x14ac:dyDescent="0.3"/>
    <row r="644" customFormat="1" ht="32.700000000000003" customHeight="1" x14ac:dyDescent="0.3"/>
    <row r="645" customFormat="1" ht="32.700000000000003" customHeight="1" x14ac:dyDescent="0.3"/>
    <row r="646" customFormat="1" ht="32.700000000000003" customHeight="1" x14ac:dyDescent="0.3"/>
    <row r="647" customFormat="1" ht="32.700000000000003" customHeight="1" x14ac:dyDescent="0.3"/>
    <row r="648" customFormat="1" ht="32.700000000000003" customHeight="1" x14ac:dyDescent="0.3"/>
    <row r="649" customFormat="1" ht="32.700000000000003" customHeight="1" x14ac:dyDescent="0.3"/>
    <row r="650" customFormat="1" ht="32.700000000000003" customHeight="1" x14ac:dyDescent="0.3"/>
    <row r="651" customFormat="1" ht="32.700000000000003" customHeight="1" x14ac:dyDescent="0.3"/>
    <row r="652" customFormat="1" ht="32.700000000000003" customHeight="1" x14ac:dyDescent="0.3"/>
    <row r="653" customFormat="1" ht="32.700000000000003" customHeight="1" x14ac:dyDescent="0.3"/>
    <row r="654" customFormat="1" ht="32.700000000000003" customHeight="1" x14ac:dyDescent="0.3"/>
    <row r="655" customFormat="1" ht="32.700000000000003" customHeight="1" x14ac:dyDescent="0.3"/>
    <row r="656" customFormat="1" ht="32.700000000000003" customHeight="1" x14ac:dyDescent="0.3"/>
    <row r="657" customFormat="1" ht="32.700000000000003" customHeight="1" x14ac:dyDescent="0.3"/>
    <row r="658" customFormat="1" ht="32.700000000000003" customHeight="1" x14ac:dyDescent="0.3"/>
    <row r="659" customFormat="1" ht="32.700000000000003" customHeight="1" x14ac:dyDescent="0.3"/>
    <row r="660" customFormat="1" ht="32.700000000000003" customHeight="1" x14ac:dyDescent="0.3"/>
    <row r="661" customFormat="1" ht="32.700000000000003" customHeight="1" x14ac:dyDescent="0.3"/>
    <row r="662" customFormat="1" ht="32.700000000000003" customHeight="1" x14ac:dyDescent="0.3"/>
    <row r="663" customFormat="1" ht="32.700000000000003" customHeight="1" x14ac:dyDescent="0.3"/>
    <row r="664" customFormat="1" ht="32.700000000000003" customHeight="1" x14ac:dyDescent="0.3"/>
    <row r="665" customFormat="1" ht="32.700000000000003" customHeight="1" x14ac:dyDescent="0.3"/>
    <row r="666" customFormat="1" ht="32.700000000000003" customHeight="1" x14ac:dyDescent="0.3"/>
    <row r="667" customFormat="1" ht="32.700000000000003" customHeight="1" x14ac:dyDescent="0.3"/>
    <row r="668" customFormat="1" ht="32.700000000000003" customHeight="1" x14ac:dyDescent="0.3"/>
    <row r="669" customFormat="1" ht="32.700000000000003" customHeight="1" x14ac:dyDescent="0.3"/>
    <row r="670" customFormat="1" ht="32.700000000000003" customHeight="1" x14ac:dyDescent="0.3"/>
    <row r="671" customFormat="1" ht="32.700000000000003" customHeight="1" x14ac:dyDescent="0.3"/>
    <row r="672" customFormat="1" ht="32.700000000000003" customHeight="1" x14ac:dyDescent="0.3"/>
    <row r="673" customFormat="1" ht="32.700000000000003" customHeight="1" x14ac:dyDescent="0.3"/>
    <row r="674" customFormat="1" ht="32.700000000000003" customHeight="1" x14ac:dyDescent="0.3"/>
    <row r="675" customFormat="1" ht="32.700000000000003" customHeight="1" x14ac:dyDescent="0.3"/>
    <row r="676" customFormat="1" ht="32.700000000000003" customHeight="1" x14ac:dyDescent="0.3"/>
    <row r="677" customFormat="1" ht="32.700000000000003" customHeight="1" x14ac:dyDescent="0.3"/>
    <row r="678" customFormat="1" ht="32.700000000000003" customHeight="1" x14ac:dyDescent="0.3"/>
    <row r="679" customFormat="1" ht="32.700000000000003" customHeight="1" x14ac:dyDescent="0.3"/>
  </sheetData>
  <mergeCells count="12">
    <mergeCell ref="O35:Q35"/>
    <mergeCell ref="C7:F7"/>
    <mergeCell ref="G7:J7"/>
    <mergeCell ref="L7:L14"/>
    <mergeCell ref="B20:J20"/>
    <mergeCell ref="C22:F22"/>
    <mergeCell ref="C26:F26"/>
    <mergeCell ref="D35:E35"/>
    <mergeCell ref="F35:G35"/>
    <mergeCell ref="H35:I35"/>
    <mergeCell ref="J35:K35"/>
    <mergeCell ref="L35:N35"/>
  </mergeCells>
  <conditionalFormatting sqref="F37:G66">
    <cfRule type="expression" dxfId="14" priority="4">
      <formula>D37=0</formula>
    </cfRule>
  </conditionalFormatting>
  <conditionalFormatting sqref="H37:I66">
    <cfRule type="expression" dxfId="13" priority="2">
      <formula>D37=0</formula>
    </cfRule>
  </conditionalFormatting>
  <conditionalFormatting sqref="J37:K66">
    <cfRule type="expression" dxfId="12" priority="1">
      <formula>H37="NO"</formula>
    </cfRule>
  </conditionalFormatting>
  <dataValidations count="3">
    <dataValidation type="custom" allowBlank="1" showInputMessage="1" showErrorMessage="1" sqref="C24:J24" xr:uid="{BE041004-5FE8-49C3-A142-702D0DFDBFF3}">
      <formula1>AND(C24&gt;=0,C24&lt;=1)</formula1>
    </dataValidation>
    <dataValidation type="custom" allowBlank="1" showInputMessage="1" showErrorMessage="1" sqref="C37:C66" xr:uid="{8A0756A9-7735-4113-8F68-787063AA7FBD}">
      <formula1>+AND(C37&gt;=2024,C37&lt;=2025)</formula1>
    </dataValidation>
    <dataValidation type="list" allowBlank="1" showInputMessage="1" showErrorMessage="1" sqref="H37:I66" xr:uid="{614E1E1A-D8D7-4DEA-99E2-AE82A2A941C4}">
      <formula1>"SI,NO"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2833BC-73D2-463D-AFC3-4D82D1CEF350}">
          <x14:formula1>
            <xm:f>IN_Anagrafica!$D$9:$D$12</xm:f>
          </x14:formula1>
          <xm:sqref>B37:B66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8837-D179-4FBB-8CDB-2C5AFB5F5646}">
  <sheetPr codeName="Foglio8">
    <tabColor theme="9" tint="0.79998168889431442"/>
  </sheetPr>
  <dimension ref="A1:AB1000"/>
  <sheetViews>
    <sheetView zoomScale="38" zoomScaleNormal="80" workbookViewId="0">
      <pane xSplit="1" ySplit="1" topLeftCell="B24" activePane="bottomRight" state="frozen"/>
      <selection pane="topRight" activeCell="B1" sqref="B1"/>
      <selection pane="bottomLeft" activeCell="A41" sqref="A41"/>
      <selection pane="bottomRight" activeCell="H328" sqref="H328"/>
    </sheetView>
  </sheetViews>
  <sheetFormatPr defaultColWidth="14.44140625" defaultRowHeight="15" customHeight="1" x14ac:dyDescent="0.3"/>
  <cols>
    <col min="1" max="1" width="15.5546875" customWidth="1"/>
    <col min="2" max="2" width="42.5546875" customWidth="1"/>
    <col min="3" max="13" width="19.44140625" customWidth="1"/>
    <col min="14" max="14" width="21.44140625" customWidth="1"/>
    <col min="15" max="18" width="19.44140625" customWidth="1"/>
    <col min="19" max="19" width="13.5546875" customWidth="1"/>
    <col min="20" max="28" width="8.5546875" customWidth="1"/>
  </cols>
  <sheetData>
    <row r="1" spans="1:28" ht="33" customHeight="1" thickBot="1" x14ac:dyDescent="0.4">
      <c r="A1" s="777"/>
      <c r="B1" s="778" t="s">
        <v>1341</v>
      </c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  <c r="N1" s="778"/>
      <c r="O1" s="778"/>
      <c r="P1" s="777"/>
      <c r="Q1" s="777"/>
      <c r="R1" s="777"/>
      <c r="S1" s="777"/>
      <c r="T1" s="777"/>
      <c r="U1" s="777"/>
      <c r="V1" s="777"/>
      <c r="W1" s="777"/>
      <c r="X1" s="777"/>
      <c r="Y1" s="777"/>
      <c r="Z1" s="777"/>
      <c r="AA1" s="777"/>
      <c r="AB1" s="779"/>
    </row>
    <row r="2" spans="1:28" ht="33" hidden="1" customHeight="1" thickTop="1" x14ac:dyDescent="0.35">
      <c r="A2" s="780"/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0"/>
      <c r="Q2" s="780"/>
      <c r="R2" s="780"/>
      <c r="S2" s="780"/>
      <c r="T2" s="780"/>
      <c r="U2" s="780"/>
      <c r="V2" s="780"/>
      <c r="W2" s="780"/>
      <c r="X2" s="780"/>
      <c r="Y2" s="780"/>
      <c r="Z2" s="780"/>
      <c r="AA2" s="780"/>
      <c r="AB2" s="782"/>
    </row>
    <row r="3" spans="1:28" ht="24" hidden="1" customHeight="1" x14ac:dyDescent="0.35">
      <c r="A3" s="780"/>
      <c r="B3" s="933" t="s">
        <v>1342</v>
      </c>
      <c r="C3" s="934"/>
      <c r="D3" s="934"/>
      <c r="E3" s="934"/>
      <c r="F3" s="934"/>
      <c r="G3" s="934"/>
      <c r="H3" s="934"/>
      <c r="I3" s="934"/>
      <c r="J3" s="934"/>
      <c r="K3" s="934"/>
      <c r="L3" s="934"/>
      <c r="M3" s="934"/>
      <c r="N3" s="934"/>
      <c r="O3" s="934"/>
      <c r="P3" s="934"/>
      <c r="Q3" s="934"/>
      <c r="R3" s="935"/>
      <c r="S3" s="780"/>
      <c r="T3" s="780"/>
      <c r="U3" s="780"/>
      <c r="V3" s="780"/>
      <c r="W3" s="780"/>
      <c r="X3" s="780"/>
      <c r="Y3" s="780"/>
      <c r="Z3" s="780"/>
      <c r="AA3" s="780"/>
      <c r="AB3" s="782"/>
    </row>
    <row r="4" spans="1:28" ht="18" hidden="1" customHeight="1" x14ac:dyDescent="0.35">
      <c r="A4" s="780"/>
      <c r="B4" s="783"/>
      <c r="C4" s="783"/>
      <c r="D4" s="783"/>
      <c r="E4" s="783"/>
      <c r="F4" s="783"/>
      <c r="G4" s="783"/>
      <c r="H4" s="783"/>
      <c r="I4" s="783"/>
      <c r="J4" s="783"/>
      <c r="K4" s="783"/>
      <c r="L4" s="783"/>
      <c r="M4" s="783"/>
      <c r="N4" s="783"/>
      <c r="O4" s="783"/>
      <c r="P4" s="783"/>
      <c r="Q4" s="783"/>
      <c r="R4" s="783"/>
      <c r="S4" s="780"/>
      <c r="T4" s="780"/>
      <c r="U4" s="780"/>
      <c r="V4" s="780"/>
      <c r="W4" s="780"/>
      <c r="X4" s="780"/>
      <c r="Y4" s="780"/>
      <c r="Z4" s="780"/>
      <c r="AA4" s="780"/>
      <c r="AB4" s="782"/>
    </row>
    <row r="5" spans="1:28" ht="15.6" hidden="1" thickTop="1" thickBot="1" x14ac:dyDescent="0.35">
      <c r="A5" s="784"/>
      <c r="B5" s="785"/>
      <c r="C5" s="786">
        <v>2024</v>
      </c>
      <c r="D5" s="786">
        <f t="shared" ref="D5:F5" si="0">+C5</f>
        <v>2024</v>
      </c>
      <c r="E5" s="786">
        <f t="shared" si="0"/>
        <v>2024</v>
      </c>
      <c r="F5" s="786">
        <f t="shared" si="0"/>
        <v>2024</v>
      </c>
      <c r="G5" s="786">
        <v>2025</v>
      </c>
      <c r="H5" s="786">
        <f t="shared" ref="H5:J5" si="1">+G5</f>
        <v>2025</v>
      </c>
      <c r="I5" s="786">
        <f t="shared" si="1"/>
        <v>2025</v>
      </c>
      <c r="J5" s="786">
        <f t="shared" si="1"/>
        <v>2025</v>
      </c>
      <c r="K5" s="786">
        <v>2024</v>
      </c>
      <c r="L5" s="786">
        <f t="shared" ref="L5:N5" si="2">+K5</f>
        <v>2024</v>
      </c>
      <c r="M5" s="786">
        <f t="shared" si="2"/>
        <v>2024</v>
      </c>
      <c r="N5" s="786">
        <f t="shared" si="2"/>
        <v>2024</v>
      </c>
      <c r="O5" s="786">
        <v>2025</v>
      </c>
      <c r="P5" s="786">
        <f t="shared" ref="P5:R5" si="3">+O5</f>
        <v>2025</v>
      </c>
      <c r="Q5" s="786">
        <f t="shared" si="3"/>
        <v>2025</v>
      </c>
      <c r="R5" s="786">
        <f t="shared" si="3"/>
        <v>2025</v>
      </c>
      <c r="S5" s="784"/>
      <c r="T5" s="784"/>
      <c r="U5" s="784"/>
      <c r="V5" s="784"/>
      <c r="W5" s="784"/>
      <c r="X5" s="784"/>
      <c r="Y5" s="784"/>
      <c r="Z5" s="784"/>
      <c r="AA5" s="784"/>
      <c r="AB5" s="784"/>
    </row>
    <row r="6" spans="1:28" ht="15.6" hidden="1" thickTop="1" thickBot="1" x14ac:dyDescent="0.35">
      <c r="A6" s="784"/>
      <c r="B6" s="785"/>
      <c r="C6" s="936">
        <v>2024</v>
      </c>
      <c r="D6" s="937"/>
      <c r="E6" s="937"/>
      <c r="F6" s="937"/>
      <c r="G6" s="938">
        <v>2025</v>
      </c>
      <c r="H6" s="939"/>
      <c r="I6" s="939"/>
      <c r="J6" s="940"/>
      <c r="K6" s="941">
        <v>2026</v>
      </c>
      <c r="L6" s="942"/>
      <c r="M6" s="942"/>
      <c r="N6" s="943"/>
      <c r="O6" s="944">
        <v>2027</v>
      </c>
      <c r="P6" s="942"/>
      <c r="Q6" s="942"/>
      <c r="R6" s="943"/>
      <c r="S6" s="784"/>
      <c r="T6" s="784"/>
      <c r="U6" s="784"/>
      <c r="V6" s="784"/>
      <c r="W6" s="784"/>
      <c r="X6" s="784"/>
      <c r="Y6" s="784"/>
      <c r="Z6" s="784"/>
      <c r="AA6" s="784"/>
      <c r="AB6" s="784"/>
    </row>
    <row r="7" spans="1:28" ht="15.6" hidden="1" thickTop="1" thickBot="1" x14ac:dyDescent="0.35">
      <c r="A7" s="784"/>
      <c r="B7" s="787" t="s">
        <v>1343</v>
      </c>
      <c r="C7" s="788">
        <f>+[1]IN_Anagrafica!$D$9</f>
        <v>0</v>
      </c>
      <c r="D7" s="789">
        <f>+[1]IN_Anagrafica!$D$10</f>
        <v>0</v>
      </c>
      <c r="E7" s="790">
        <f>+[1]IN_Anagrafica!$D$11</f>
        <v>0</v>
      </c>
      <c r="F7" s="791">
        <f>+[1]IN_Anagrafica!$D$12</f>
        <v>0</v>
      </c>
      <c r="G7" s="792">
        <f t="shared" ref="G7:J7" si="4">+C7</f>
        <v>0</v>
      </c>
      <c r="H7" s="793">
        <f t="shared" si="4"/>
        <v>0</v>
      </c>
      <c r="I7" s="793">
        <f t="shared" si="4"/>
        <v>0</v>
      </c>
      <c r="J7" s="794">
        <f t="shared" si="4"/>
        <v>0</v>
      </c>
      <c r="K7" s="795">
        <f>+[1]IN_Anagrafica!$D$9</f>
        <v>0</v>
      </c>
      <c r="L7" s="795">
        <f>+[1]IN_Anagrafica!$D$10</f>
        <v>0</v>
      </c>
      <c r="M7" s="795">
        <f>+[1]IN_Anagrafica!$D$11</f>
        <v>0</v>
      </c>
      <c r="N7" s="795">
        <f>+[1]IN_Anagrafica!$D$12</f>
        <v>0</v>
      </c>
      <c r="O7" s="796">
        <f>+[1]IN_Anagrafica!$D$9</f>
        <v>0</v>
      </c>
      <c r="P7" s="797">
        <f>+[1]IN_Anagrafica!$D$10</f>
        <v>0</v>
      </c>
      <c r="Q7" s="797">
        <f>+[1]IN_Anagrafica!$D$11</f>
        <v>0</v>
      </c>
      <c r="R7" s="797">
        <f>+[1]IN_Anagrafica!$D$12</f>
        <v>0</v>
      </c>
      <c r="S7" s="784"/>
      <c r="T7" s="784"/>
      <c r="U7" s="784"/>
      <c r="V7" s="784"/>
      <c r="W7" s="784"/>
      <c r="X7" s="784"/>
      <c r="Y7" s="784"/>
      <c r="Z7" s="784"/>
      <c r="AA7" s="784"/>
      <c r="AB7" s="784"/>
    </row>
    <row r="8" spans="1:28" ht="18.600000000000001" hidden="1" thickTop="1" thickBot="1" x14ac:dyDescent="0.35">
      <c r="A8" s="798" t="s">
        <v>1344</v>
      </c>
      <c r="B8" s="799" t="s">
        <v>1345</v>
      </c>
      <c r="C8" s="800">
        <f t="shared" ref="C8:J8" si="5">+SUMIFS($H$41:$H$218,$D$41:$D$218,$A8,$B$41:$B$218,C$7,$C$41:$C$218,C$5)</f>
        <v>0</v>
      </c>
      <c r="D8" s="800">
        <f t="shared" si="5"/>
        <v>0</v>
      </c>
      <c r="E8" s="800">
        <f t="shared" si="5"/>
        <v>0</v>
      </c>
      <c r="F8" s="800">
        <f t="shared" si="5"/>
        <v>0</v>
      </c>
      <c r="G8" s="800">
        <f t="shared" si="5"/>
        <v>0</v>
      </c>
      <c r="H8" s="800">
        <f t="shared" si="5"/>
        <v>0</v>
      </c>
      <c r="I8" s="800">
        <f t="shared" si="5"/>
        <v>0</v>
      </c>
      <c r="J8" s="800">
        <f t="shared" si="5"/>
        <v>0</v>
      </c>
      <c r="K8" s="801"/>
      <c r="L8" s="802"/>
      <c r="M8" s="802"/>
      <c r="N8" s="803"/>
      <c r="O8" s="802"/>
      <c r="P8" s="802"/>
      <c r="Q8" s="802"/>
      <c r="R8" s="803"/>
      <c r="S8" s="784"/>
      <c r="T8" s="784"/>
      <c r="U8" s="784"/>
      <c r="V8" s="784"/>
      <c r="W8" s="784"/>
      <c r="X8" s="784"/>
      <c r="Y8" s="784"/>
      <c r="Z8" s="784"/>
      <c r="AA8" s="784"/>
      <c r="AB8" s="784"/>
    </row>
    <row r="9" spans="1:28" ht="18.600000000000001" hidden="1" thickTop="1" thickBot="1" x14ac:dyDescent="0.35">
      <c r="A9" s="784"/>
      <c r="B9" s="804" t="s">
        <v>1346</v>
      </c>
      <c r="C9" s="805"/>
      <c r="D9" s="805"/>
      <c r="E9" s="805"/>
      <c r="F9" s="805"/>
      <c r="G9" s="805"/>
      <c r="H9" s="805"/>
      <c r="I9" s="805"/>
      <c r="J9" s="805"/>
      <c r="K9" s="806"/>
      <c r="L9" s="807"/>
      <c r="M9" s="807"/>
      <c r="N9" s="808"/>
      <c r="O9" s="807"/>
      <c r="P9" s="807"/>
      <c r="Q9" s="807"/>
      <c r="R9" s="808"/>
      <c r="S9" s="784"/>
      <c r="T9" s="784"/>
      <c r="U9" s="784"/>
      <c r="V9" s="784"/>
      <c r="W9" s="784"/>
      <c r="X9" s="784"/>
      <c r="Y9" s="784"/>
      <c r="Z9" s="784"/>
      <c r="AA9" s="784"/>
      <c r="AB9" s="784"/>
    </row>
    <row r="10" spans="1:28" ht="18.600000000000001" hidden="1" thickTop="1" thickBot="1" x14ac:dyDescent="0.35">
      <c r="A10" s="784"/>
      <c r="B10" s="804" t="s">
        <v>1347</v>
      </c>
      <c r="C10" s="809">
        <f t="shared" ref="C10:J10" si="6">+IFERROR((C8-C9)/C9,0)</f>
        <v>0</v>
      </c>
      <c r="D10" s="809">
        <f t="shared" si="6"/>
        <v>0</v>
      </c>
      <c r="E10" s="809">
        <f t="shared" si="6"/>
        <v>0</v>
      </c>
      <c r="F10" s="809">
        <f t="shared" si="6"/>
        <v>0</v>
      </c>
      <c r="G10" s="809">
        <f t="shared" si="6"/>
        <v>0</v>
      </c>
      <c r="H10" s="809">
        <f t="shared" si="6"/>
        <v>0</v>
      </c>
      <c r="I10" s="809">
        <f t="shared" si="6"/>
        <v>0</v>
      </c>
      <c r="J10" s="810">
        <f t="shared" si="6"/>
        <v>0</v>
      </c>
      <c r="K10" s="811"/>
      <c r="L10" s="812"/>
      <c r="M10" s="812"/>
      <c r="N10" s="813"/>
      <c r="O10" s="812"/>
      <c r="P10" s="812"/>
      <c r="Q10" s="812"/>
      <c r="R10" s="813"/>
      <c r="S10" s="784"/>
      <c r="T10" s="784"/>
      <c r="U10" s="784"/>
      <c r="V10" s="784"/>
      <c r="W10" s="784"/>
      <c r="X10" s="784"/>
      <c r="Y10" s="784"/>
      <c r="Z10" s="784"/>
      <c r="AA10" s="784"/>
      <c r="AB10" s="784"/>
    </row>
    <row r="11" spans="1:28" ht="17.399999999999999" hidden="1" thickTop="1" thickBot="1" x14ac:dyDescent="0.35">
      <c r="A11" s="784"/>
      <c r="B11" s="814" t="s">
        <v>1348</v>
      </c>
      <c r="C11" s="815"/>
      <c r="D11" s="816"/>
      <c r="E11" s="816"/>
      <c r="F11" s="817"/>
      <c r="G11" s="816"/>
      <c r="H11" s="816"/>
      <c r="I11" s="816"/>
      <c r="J11" s="817"/>
      <c r="K11" s="818">
        <f t="shared" ref="K11:R11" si="7">+IF(ABS(C10)&gt;0.03,C8-C9,0)</f>
        <v>0</v>
      </c>
      <c r="L11" s="818">
        <f t="shared" si="7"/>
        <v>0</v>
      </c>
      <c r="M11" s="818">
        <f t="shared" si="7"/>
        <v>0</v>
      </c>
      <c r="N11" s="818">
        <f t="shared" si="7"/>
        <v>0</v>
      </c>
      <c r="O11" s="819">
        <f t="shared" si="7"/>
        <v>0</v>
      </c>
      <c r="P11" s="819">
        <f t="shared" si="7"/>
        <v>0</v>
      </c>
      <c r="Q11" s="819">
        <f t="shared" si="7"/>
        <v>0</v>
      </c>
      <c r="R11" s="819">
        <f t="shared" si="7"/>
        <v>0</v>
      </c>
      <c r="S11" s="784"/>
      <c r="T11" s="784"/>
      <c r="U11" s="784"/>
      <c r="V11" s="784"/>
      <c r="W11" s="784"/>
      <c r="X11" s="784"/>
      <c r="Y11" s="784"/>
      <c r="Z11" s="784"/>
      <c r="AA11" s="784"/>
      <c r="AB11" s="784"/>
    </row>
    <row r="12" spans="1:28" ht="15.6" hidden="1" thickTop="1" thickBot="1" x14ac:dyDescent="0.35">
      <c r="A12" s="784"/>
      <c r="B12" s="784"/>
      <c r="C12" s="784"/>
      <c r="D12" s="784"/>
      <c r="E12" s="784"/>
      <c r="F12" s="784"/>
      <c r="G12" s="784"/>
      <c r="H12" s="784"/>
      <c r="I12" s="784"/>
      <c r="J12" s="784"/>
      <c r="K12" s="784"/>
      <c r="L12" s="784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</row>
    <row r="13" spans="1:28" ht="15.6" hidden="1" thickTop="1" thickBot="1" x14ac:dyDescent="0.35">
      <c r="A13" s="784"/>
      <c r="B13" s="784"/>
      <c r="C13" s="936">
        <v>2024</v>
      </c>
      <c r="D13" s="937"/>
      <c r="E13" s="937"/>
      <c r="F13" s="937"/>
      <c r="G13" s="938">
        <v>2025</v>
      </c>
      <c r="H13" s="939"/>
      <c r="I13" s="939"/>
      <c r="J13" s="940"/>
      <c r="K13" s="941">
        <v>2026</v>
      </c>
      <c r="L13" s="942"/>
      <c r="M13" s="942"/>
      <c r="N13" s="943"/>
      <c r="O13" s="944">
        <v>2027</v>
      </c>
      <c r="P13" s="942"/>
      <c r="Q13" s="942"/>
      <c r="R13" s="943"/>
      <c r="S13" s="784"/>
      <c r="T13" s="784"/>
      <c r="U13" s="784"/>
      <c r="V13" s="784"/>
      <c r="W13" s="784"/>
      <c r="X13" s="784"/>
      <c r="Y13" s="784"/>
      <c r="Z13" s="784"/>
      <c r="AA13" s="784"/>
      <c r="AB13" s="784"/>
    </row>
    <row r="14" spans="1:28" ht="15.6" hidden="1" thickTop="1" thickBot="1" x14ac:dyDescent="0.35">
      <c r="A14" s="784"/>
      <c r="B14" s="787" t="s">
        <v>1349</v>
      </c>
      <c r="C14" s="788">
        <f t="shared" ref="C14:J14" si="8">+C7</f>
        <v>0</v>
      </c>
      <c r="D14" s="789">
        <f t="shared" si="8"/>
        <v>0</v>
      </c>
      <c r="E14" s="790">
        <f t="shared" si="8"/>
        <v>0</v>
      </c>
      <c r="F14" s="791">
        <f t="shared" si="8"/>
        <v>0</v>
      </c>
      <c r="G14" s="792">
        <f t="shared" si="8"/>
        <v>0</v>
      </c>
      <c r="H14" s="793">
        <f t="shared" si="8"/>
        <v>0</v>
      </c>
      <c r="I14" s="793">
        <f t="shared" si="8"/>
        <v>0</v>
      </c>
      <c r="J14" s="794">
        <f t="shared" si="8"/>
        <v>0</v>
      </c>
      <c r="K14" s="820">
        <f>+[1]IN_Anagrafica!$D$9</f>
        <v>0</v>
      </c>
      <c r="L14" s="820">
        <f>+[1]IN_Anagrafica!$D$10</f>
        <v>0</v>
      </c>
      <c r="M14" s="820">
        <f>+[1]IN_Anagrafica!$D$11</f>
        <v>0</v>
      </c>
      <c r="N14" s="820">
        <f>+[1]IN_Anagrafica!$D$12</f>
        <v>0</v>
      </c>
      <c r="O14" s="821">
        <f>+[1]IN_Anagrafica!$D$9</f>
        <v>0</v>
      </c>
      <c r="P14" s="822">
        <f>+[1]IN_Anagrafica!$D$10</f>
        <v>0</v>
      </c>
      <c r="Q14" s="822">
        <f>+[1]IN_Anagrafica!$D$11</f>
        <v>0</v>
      </c>
      <c r="R14" s="822">
        <f>+[1]IN_Anagrafica!$D$12</f>
        <v>0</v>
      </c>
      <c r="S14" s="784"/>
      <c r="T14" s="784"/>
      <c r="U14" s="784"/>
      <c r="V14" s="784"/>
      <c r="W14" s="784"/>
      <c r="X14" s="784"/>
      <c r="Y14" s="784"/>
      <c r="Z14" s="784"/>
      <c r="AA14" s="784"/>
      <c r="AB14" s="784"/>
    </row>
    <row r="15" spans="1:28" ht="18.600000000000001" hidden="1" thickTop="1" thickBot="1" x14ac:dyDescent="0.35">
      <c r="A15" s="798" t="s">
        <v>1350</v>
      </c>
      <c r="B15" s="799" t="s">
        <v>1351</v>
      </c>
      <c r="C15" s="800">
        <f t="shared" ref="C15:J15" si="9">+SUMIFS($H$41:$H$218,$D$41:$D$218,$A15,$B$41:$B$218,C$7,$C$41:$C$218,C$5)</f>
        <v>0</v>
      </c>
      <c r="D15" s="800">
        <f t="shared" si="9"/>
        <v>0</v>
      </c>
      <c r="E15" s="800">
        <f t="shared" si="9"/>
        <v>0</v>
      </c>
      <c r="F15" s="800">
        <f t="shared" si="9"/>
        <v>0</v>
      </c>
      <c r="G15" s="800">
        <f t="shared" si="9"/>
        <v>0</v>
      </c>
      <c r="H15" s="800">
        <f t="shared" si="9"/>
        <v>0</v>
      </c>
      <c r="I15" s="800">
        <f t="shared" si="9"/>
        <v>0</v>
      </c>
      <c r="J15" s="800">
        <f t="shared" si="9"/>
        <v>0</v>
      </c>
      <c r="K15" s="801"/>
      <c r="L15" s="802"/>
      <c r="M15" s="802"/>
      <c r="N15" s="803"/>
      <c r="O15" s="802"/>
      <c r="P15" s="802"/>
      <c r="Q15" s="802"/>
      <c r="R15" s="803"/>
      <c r="S15" s="784"/>
      <c r="T15" s="784"/>
      <c r="U15" s="784"/>
      <c r="V15" s="784"/>
      <c r="W15" s="784"/>
      <c r="X15" s="784"/>
      <c r="Y15" s="784"/>
      <c r="Z15" s="784"/>
      <c r="AA15" s="784"/>
      <c r="AB15" s="784"/>
    </row>
    <row r="16" spans="1:28" ht="18.600000000000001" hidden="1" thickTop="1" thickBot="1" x14ac:dyDescent="0.35">
      <c r="A16" s="784"/>
      <c r="B16" s="804" t="s">
        <v>1352</v>
      </c>
      <c r="C16" s="805"/>
      <c r="D16" s="805"/>
      <c r="E16" s="805"/>
      <c r="F16" s="805"/>
      <c r="G16" s="805"/>
      <c r="H16" s="805"/>
      <c r="I16" s="805"/>
      <c r="J16" s="805"/>
      <c r="K16" s="806"/>
      <c r="L16" s="807"/>
      <c r="M16" s="807"/>
      <c r="N16" s="808"/>
      <c r="O16" s="807"/>
      <c r="P16" s="807"/>
      <c r="Q16" s="807"/>
      <c r="R16" s="808"/>
      <c r="S16" s="784"/>
      <c r="T16" s="784"/>
      <c r="U16" s="784"/>
      <c r="V16" s="784"/>
      <c r="W16" s="784"/>
      <c r="X16" s="784"/>
      <c r="Y16" s="784"/>
      <c r="Z16" s="784"/>
      <c r="AA16" s="784"/>
      <c r="AB16" s="784"/>
    </row>
    <row r="17" spans="1:28" ht="18.600000000000001" hidden="1" thickTop="1" thickBot="1" x14ac:dyDescent="0.35">
      <c r="A17" s="784"/>
      <c r="B17" s="804" t="s">
        <v>1353</v>
      </c>
      <c r="C17" s="823">
        <f t="shared" ref="C17:J17" si="10">+IFERROR((C15-C16)/C16,0)</f>
        <v>0</v>
      </c>
      <c r="D17" s="823">
        <f t="shared" si="10"/>
        <v>0</v>
      </c>
      <c r="E17" s="823">
        <f t="shared" si="10"/>
        <v>0</v>
      </c>
      <c r="F17" s="823">
        <f t="shared" si="10"/>
        <v>0</v>
      </c>
      <c r="G17" s="823">
        <f t="shared" si="10"/>
        <v>0</v>
      </c>
      <c r="H17" s="823">
        <f t="shared" si="10"/>
        <v>0</v>
      </c>
      <c r="I17" s="823">
        <f t="shared" si="10"/>
        <v>0</v>
      </c>
      <c r="J17" s="823">
        <f t="shared" si="10"/>
        <v>0</v>
      </c>
      <c r="K17" s="811"/>
      <c r="L17" s="812"/>
      <c r="M17" s="812"/>
      <c r="N17" s="813"/>
      <c r="O17" s="812"/>
      <c r="P17" s="812"/>
      <c r="Q17" s="812"/>
      <c r="R17" s="813"/>
      <c r="S17" s="784"/>
      <c r="T17" s="784"/>
      <c r="U17" s="784"/>
      <c r="V17" s="784"/>
      <c r="W17" s="784"/>
      <c r="X17" s="784"/>
      <c r="Y17" s="784"/>
      <c r="Z17" s="784"/>
      <c r="AA17" s="784"/>
      <c r="AB17" s="784"/>
    </row>
    <row r="18" spans="1:28" ht="17.399999999999999" hidden="1" thickTop="1" thickBot="1" x14ac:dyDescent="0.35">
      <c r="A18" s="784"/>
      <c r="B18" s="787" t="s">
        <v>1354</v>
      </c>
      <c r="C18" s="815"/>
      <c r="D18" s="816"/>
      <c r="E18" s="816"/>
      <c r="F18" s="817"/>
      <c r="G18" s="816"/>
      <c r="H18" s="816"/>
      <c r="I18" s="816"/>
      <c r="J18" s="817"/>
      <c r="K18" s="818">
        <f t="shared" ref="K18:R18" si="11">+IF(ABS(C17)&gt;0.03,C15-C16,0)</f>
        <v>0</v>
      </c>
      <c r="L18" s="818">
        <f t="shared" si="11"/>
        <v>0</v>
      </c>
      <c r="M18" s="818">
        <f t="shared" si="11"/>
        <v>0</v>
      </c>
      <c r="N18" s="818">
        <f t="shared" si="11"/>
        <v>0</v>
      </c>
      <c r="O18" s="819">
        <f t="shared" si="11"/>
        <v>0</v>
      </c>
      <c r="P18" s="819">
        <f t="shared" si="11"/>
        <v>0</v>
      </c>
      <c r="Q18" s="819">
        <f t="shared" si="11"/>
        <v>0</v>
      </c>
      <c r="R18" s="819">
        <f t="shared" si="11"/>
        <v>0</v>
      </c>
      <c r="S18" s="784"/>
      <c r="T18" s="784"/>
      <c r="U18" s="784"/>
      <c r="V18" s="784"/>
      <c r="W18" s="784"/>
      <c r="X18" s="784"/>
      <c r="Y18" s="784"/>
      <c r="Z18" s="784"/>
      <c r="AA18" s="784"/>
      <c r="AB18" s="784"/>
    </row>
    <row r="19" spans="1:28" ht="15.6" hidden="1" thickTop="1" thickBot="1" x14ac:dyDescent="0.35">
      <c r="A19" s="784"/>
      <c r="B19" s="784"/>
      <c r="C19" s="784"/>
      <c r="D19" s="784"/>
      <c r="E19" s="784"/>
      <c r="F19" s="784"/>
      <c r="G19" s="784"/>
      <c r="H19" s="784"/>
      <c r="I19" s="784"/>
      <c r="J19" s="784"/>
      <c r="K19" s="784"/>
      <c r="L19" s="784"/>
      <c r="M19" s="784"/>
      <c r="N19" s="784"/>
      <c r="O19" s="784"/>
      <c r="P19" s="784"/>
      <c r="Q19" s="784"/>
      <c r="R19" s="784"/>
      <c r="S19" s="784"/>
      <c r="T19" s="784"/>
      <c r="U19" s="784"/>
      <c r="V19" s="784"/>
      <c r="W19" s="784"/>
      <c r="X19" s="784"/>
      <c r="Y19" s="784"/>
      <c r="Z19" s="784"/>
      <c r="AA19" s="784"/>
      <c r="AB19" s="784"/>
    </row>
    <row r="20" spans="1:28" ht="15.6" hidden="1" thickTop="1" thickBot="1" x14ac:dyDescent="0.35">
      <c r="A20" s="784"/>
      <c r="B20" s="784"/>
      <c r="C20" s="784"/>
      <c r="D20" s="784"/>
      <c r="E20" s="784"/>
      <c r="F20" s="784"/>
      <c r="G20" s="784"/>
      <c r="H20" s="784"/>
      <c r="I20" s="784"/>
      <c r="J20" s="784"/>
      <c r="K20" s="941">
        <v>2026</v>
      </c>
      <c r="L20" s="942"/>
      <c r="M20" s="942"/>
      <c r="N20" s="943"/>
      <c r="O20" s="944">
        <v>2027</v>
      </c>
      <c r="P20" s="942"/>
      <c r="Q20" s="942"/>
      <c r="R20" s="943"/>
      <c r="S20" s="784"/>
      <c r="T20" s="784"/>
      <c r="U20" s="784"/>
      <c r="V20" s="784"/>
      <c r="W20" s="784"/>
      <c r="X20" s="784"/>
      <c r="Y20" s="784"/>
      <c r="Z20" s="784"/>
      <c r="AA20" s="784"/>
      <c r="AB20" s="784"/>
    </row>
    <row r="21" spans="1:28" ht="15.6" hidden="1" thickTop="1" thickBot="1" x14ac:dyDescent="0.35">
      <c r="A21" s="784"/>
      <c r="B21" s="784"/>
      <c r="C21" s="784"/>
      <c r="D21" s="784"/>
      <c r="E21" s="784"/>
      <c r="F21" s="784"/>
      <c r="G21" s="784"/>
      <c r="H21" s="784"/>
      <c r="I21" s="784"/>
      <c r="J21" s="784"/>
      <c r="K21" s="795">
        <f>+[1]IN_Anagrafica!$D$9</f>
        <v>0</v>
      </c>
      <c r="L21" s="795">
        <f>+[1]IN_Anagrafica!$D$10</f>
        <v>0</v>
      </c>
      <c r="M21" s="795">
        <f>+[1]IN_Anagrafica!$D$11</f>
        <v>0</v>
      </c>
      <c r="N21" s="795">
        <f>+[1]IN_Anagrafica!$D$12</f>
        <v>0</v>
      </c>
      <c r="O21" s="796">
        <f>+[1]IN_Anagrafica!$D$9</f>
        <v>0</v>
      </c>
      <c r="P21" s="797">
        <f>+[1]IN_Anagrafica!$D$10</f>
        <v>0</v>
      </c>
      <c r="Q21" s="797">
        <f>+[1]IN_Anagrafica!$D$11</f>
        <v>0</v>
      </c>
      <c r="R21" s="797">
        <f>+[1]IN_Anagrafica!$D$12</f>
        <v>0</v>
      </c>
      <c r="S21" s="784"/>
      <c r="T21" s="784"/>
      <c r="U21" s="784"/>
      <c r="V21" s="784"/>
      <c r="W21" s="784"/>
      <c r="X21" s="784"/>
      <c r="Y21" s="784"/>
      <c r="Z21" s="784"/>
      <c r="AA21" s="784"/>
      <c r="AB21" s="784"/>
    </row>
    <row r="22" spans="1:28" ht="18.600000000000001" hidden="1" thickTop="1" thickBot="1" x14ac:dyDescent="0.35">
      <c r="A22" s="784"/>
      <c r="B22" s="787" t="s">
        <v>1355</v>
      </c>
      <c r="C22" s="815"/>
      <c r="D22" s="816"/>
      <c r="E22" s="816"/>
      <c r="F22" s="817"/>
      <c r="G22" s="816"/>
      <c r="H22" s="816"/>
      <c r="I22" s="816"/>
      <c r="J22" s="817"/>
      <c r="K22" s="818">
        <f t="shared" ref="K22:R22" si="12">+K11+K18</f>
        <v>0</v>
      </c>
      <c r="L22" s="818">
        <f t="shared" si="12"/>
        <v>0</v>
      </c>
      <c r="M22" s="818">
        <f t="shared" si="12"/>
        <v>0</v>
      </c>
      <c r="N22" s="818">
        <f t="shared" si="12"/>
        <v>0</v>
      </c>
      <c r="O22" s="819">
        <f t="shared" si="12"/>
        <v>0</v>
      </c>
      <c r="P22" s="819">
        <f t="shared" si="12"/>
        <v>0</v>
      </c>
      <c r="Q22" s="819">
        <f t="shared" si="12"/>
        <v>0</v>
      </c>
      <c r="R22" s="819">
        <f t="shared" si="12"/>
        <v>0</v>
      </c>
      <c r="S22" s="784"/>
      <c r="T22" s="784"/>
      <c r="U22" s="784"/>
      <c r="V22" s="784"/>
      <c r="W22" s="784"/>
      <c r="X22" s="784"/>
      <c r="Y22" s="784"/>
      <c r="Z22" s="784"/>
      <c r="AA22" s="784"/>
      <c r="AB22" s="784"/>
    </row>
    <row r="23" spans="1:28" ht="21.75" hidden="1" customHeight="1" x14ac:dyDescent="0.3">
      <c r="A23" s="784"/>
      <c r="B23" s="785"/>
      <c r="C23" s="824"/>
      <c r="D23" s="824"/>
      <c r="E23" s="824"/>
      <c r="F23" s="824"/>
      <c r="G23" s="824"/>
      <c r="H23" s="824"/>
      <c r="I23" s="824"/>
      <c r="J23" s="824"/>
      <c r="K23" s="824"/>
      <c r="L23" s="824"/>
      <c r="M23" s="824"/>
      <c r="N23" s="824"/>
      <c r="O23" s="824"/>
      <c r="P23" s="824"/>
      <c r="Q23" s="824"/>
      <c r="R23" s="824"/>
      <c r="S23" s="784"/>
      <c r="T23" s="784"/>
      <c r="U23" s="784"/>
      <c r="V23" s="784"/>
      <c r="W23" s="784"/>
      <c r="X23" s="784"/>
      <c r="Y23" s="784"/>
      <c r="Z23" s="784"/>
      <c r="AA23" s="784"/>
      <c r="AB23" s="784"/>
    </row>
    <row r="24" spans="1:28" ht="21.75" customHeight="1" thickTop="1" thickBot="1" x14ac:dyDescent="0.35">
      <c r="A24" s="784"/>
      <c r="B24" s="933" t="s">
        <v>1356</v>
      </c>
      <c r="C24" s="934"/>
      <c r="D24" s="934"/>
      <c r="E24" s="934"/>
      <c r="F24" s="934"/>
      <c r="G24" s="934"/>
      <c r="H24" s="934"/>
      <c r="I24" s="934"/>
      <c r="J24" s="934"/>
      <c r="K24" s="934"/>
      <c r="L24" s="934"/>
      <c r="M24" s="934"/>
      <c r="N24" s="934"/>
      <c r="O24" s="934"/>
      <c r="P24" s="934"/>
      <c r="Q24" s="934"/>
      <c r="R24" s="935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</row>
    <row r="25" spans="1:28" ht="21.75" customHeight="1" x14ac:dyDescent="0.3">
      <c r="A25" s="784"/>
      <c r="B25" s="785"/>
      <c r="C25" s="824"/>
      <c r="D25" s="824"/>
      <c r="E25" s="824"/>
      <c r="F25" s="824"/>
      <c r="G25" s="824"/>
      <c r="H25" s="824"/>
      <c r="I25" s="824"/>
      <c r="J25" s="824"/>
      <c r="K25" s="824"/>
      <c r="L25" s="824"/>
      <c r="M25" s="824"/>
      <c r="N25" s="824"/>
      <c r="O25" s="824"/>
      <c r="P25" s="824"/>
      <c r="Q25" s="824"/>
      <c r="R25" s="824"/>
      <c r="S25" s="784"/>
      <c r="T25" s="784"/>
      <c r="U25" s="784"/>
      <c r="V25" s="784"/>
      <c r="W25" s="784"/>
      <c r="X25" s="784"/>
      <c r="Y25" s="784"/>
      <c r="Z25" s="784"/>
      <c r="AA25" s="784"/>
      <c r="AB25" s="784"/>
    </row>
    <row r="26" spans="1:28" ht="23.25" customHeight="1" x14ac:dyDescent="0.3">
      <c r="A26" s="784"/>
      <c r="B26" s="784"/>
      <c r="C26" s="945">
        <v>2024</v>
      </c>
      <c r="D26" s="946"/>
      <c r="E26" s="946"/>
      <c r="F26" s="947"/>
      <c r="G26" s="948">
        <v>2025</v>
      </c>
      <c r="H26" s="946"/>
      <c r="I26" s="946"/>
      <c r="J26" s="947"/>
      <c r="K26" s="784"/>
      <c r="L26" s="784"/>
      <c r="M26" s="784"/>
      <c r="N26" s="784"/>
      <c r="O26" s="784"/>
      <c r="P26" s="784"/>
      <c r="Q26" s="784"/>
      <c r="R26" s="784"/>
      <c r="S26" s="784"/>
      <c r="T26" s="784"/>
      <c r="U26" s="784"/>
      <c r="V26" s="784"/>
      <c r="W26" s="784"/>
      <c r="X26" s="784"/>
      <c r="Y26" s="784"/>
      <c r="Z26" s="784"/>
      <c r="AA26" s="784"/>
      <c r="AB26" s="784"/>
    </row>
    <row r="27" spans="1:28" ht="41.25" customHeight="1" x14ac:dyDescent="0.3">
      <c r="A27" s="825" t="s">
        <v>1357</v>
      </c>
      <c r="B27" s="814" t="s">
        <v>1358</v>
      </c>
      <c r="C27" s="859">
        <f>+IN_Anagrafica!D9</f>
        <v>0</v>
      </c>
      <c r="D27" s="789">
        <f>+IN_Anagrafica!D10</f>
        <v>0</v>
      </c>
      <c r="E27" s="790">
        <f>+IN_Anagrafica!D11</f>
        <v>0</v>
      </c>
      <c r="F27" s="791" t="str">
        <f>+IN_Anagrafica!D12</f>
        <v>Bagaladi</v>
      </c>
      <c r="G27" s="793">
        <f t="shared" ref="G27:J27" si="13">+C27</f>
        <v>0</v>
      </c>
      <c r="H27" s="793">
        <f t="shared" si="13"/>
        <v>0</v>
      </c>
      <c r="I27" s="793">
        <f t="shared" si="13"/>
        <v>0</v>
      </c>
      <c r="J27" s="793" t="str">
        <f t="shared" si="13"/>
        <v>Bagaladi</v>
      </c>
      <c r="K27" s="784"/>
      <c r="L27" s="784"/>
      <c r="M27" s="784"/>
      <c r="N27" s="784"/>
      <c r="O27" s="784"/>
      <c r="P27" s="784"/>
      <c r="Q27" s="784"/>
      <c r="R27" s="784"/>
      <c r="S27" s="784"/>
      <c r="T27" s="784"/>
      <c r="U27" s="784"/>
      <c r="V27" s="784"/>
      <c r="W27" s="784"/>
      <c r="X27" s="784"/>
      <c r="Y27" s="784"/>
      <c r="Z27" s="784"/>
      <c r="AA27" s="784"/>
      <c r="AB27" s="784"/>
    </row>
    <row r="28" spans="1:28" ht="19.95" hidden="1" customHeight="1" x14ac:dyDescent="0.3">
      <c r="A28" s="826" t="s">
        <v>185</v>
      </c>
      <c r="B28" s="827" t="s">
        <v>1346</v>
      </c>
      <c r="C28" s="828">
        <f t="shared" ref="C28:J29" si="14">+SUMIFS($H$41:$H$218,$D$41:$D$218,$B28,$B$41:$B$218,C$27,$C$41:$C$218,C$5)</f>
        <v>0</v>
      </c>
      <c r="D28" s="829">
        <f t="shared" si="14"/>
        <v>0</v>
      </c>
      <c r="E28" s="829">
        <f t="shared" si="14"/>
        <v>0</v>
      </c>
      <c r="F28" s="830">
        <f t="shared" si="14"/>
        <v>0</v>
      </c>
      <c r="G28" s="831">
        <f t="shared" si="14"/>
        <v>0</v>
      </c>
      <c r="H28" s="829">
        <f t="shared" si="14"/>
        <v>0</v>
      </c>
      <c r="I28" s="829">
        <f t="shared" si="14"/>
        <v>0</v>
      </c>
      <c r="J28" s="830">
        <f t="shared" si="14"/>
        <v>0</v>
      </c>
      <c r="K28" s="784"/>
      <c r="L28" s="784"/>
      <c r="M28" s="784"/>
      <c r="N28" s="784"/>
      <c r="O28" s="784"/>
      <c r="P28" s="784"/>
      <c r="Q28" s="784"/>
      <c r="R28" s="784"/>
      <c r="S28" s="785"/>
      <c r="T28" s="785"/>
      <c r="U28" s="785"/>
      <c r="V28" s="785"/>
      <c r="W28" s="785"/>
      <c r="X28" s="785"/>
      <c r="Y28" s="785"/>
      <c r="Z28" s="785"/>
      <c r="AA28" s="785"/>
      <c r="AB28" s="785"/>
    </row>
    <row r="29" spans="1:28" ht="20.25" hidden="1" customHeight="1" x14ac:dyDescent="0.3">
      <c r="A29" s="826" t="s">
        <v>185</v>
      </c>
      <c r="B29" s="827" t="s">
        <v>1359</v>
      </c>
      <c r="C29" s="832">
        <f t="shared" si="14"/>
        <v>0</v>
      </c>
      <c r="D29" s="833">
        <f t="shared" si="14"/>
        <v>0</v>
      </c>
      <c r="E29" s="833">
        <f t="shared" si="14"/>
        <v>0</v>
      </c>
      <c r="F29" s="834">
        <f t="shared" si="14"/>
        <v>0</v>
      </c>
      <c r="G29" s="835">
        <f t="shared" si="14"/>
        <v>0</v>
      </c>
      <c r="H29" s="833">
        <f t="shared" si="14"/>
        <v>0</v>
      </c>
      <c r="I29" s="833">
        <f t="shared" si="14"/>
        <v>0</v>
      </c>
      <c r="J29" s="834">
        <f t="shared" si="14"/>
        <v>0</v>
      </c>
      <c r="K29" s="784"/>
      <c r="L29" s="784"/>
      <c r="M29" s="784"/>
      <c r="N29" s="784"/>
      <c r="O29" s="784"/>
      <c r="P29" s="784"/>
      <c r="Q29" s="784"/>
      <c r="R29" s="784"/>
      <c r="S29" s="785"/>
      <c r="T29" s="785"/>
      <c r="U29" s="785"/>
      <c r="V29" s="785"/>
      <c r="W29" s="785"/>
      <c r="X29" s="785"/>
      <c r="Y29" s="785"/>
      <c r="Z29" s="785"/>
      <c r="AA29" s="785"/>
      <c r="AB29" s="785"/>
    </row>
    <row r="30" spans="1:28" ht="20.25" customHeight="1" x14ac:dyDescent="0.3">
      <c r="A30" s="826" t="s">
        <v>185</v>
      </c>
      <c r="B30" s="827" t="s">
        <v>1360</v>
      </c>
      <c r="C30" s="668" t="str">
        <f>IFERROR(VLOOKUP(#REF!,'Tab Gestori'!$E:$F,2,0),"")</f>
        <v/>
      </c>
      <c r="D30" s="668" t="str">
        <f>IFERROR(VLOOKUP(#REF!,'Tab Gestori'!$E:$F,2,0),"")</f>
        <v/>
      </c>
      <c r="E30" s="668" t="str">
        <f>IFERROR(VLOOKUP(#REF!,'Tab Gestori'!$E:$F,2,0),"")</f>
        <v/>
      </c>
      <c r="F30" s="836"/>
      <c r="G30" s="668" t="str">
        <f>IFERROR(VLOOKUP(#REF!,'Tab Gestori'!$E:$F,2,0),"")</f>
        <v/>
      </c>
      <c r="H30" s="668" t="str">
        <f>IFERROR(VLOOKUP(#REF!,'Tab Gestori'!$E:$F,2,0),"")</f>
        <v/>
      </c>
      <c r="I30" s="668" t="str">
        <f>IFERROR(VLOOKUP(#REF!,'Tab Gestori'!$E:$F,2,0),"")</f>
        <v/>
      </c>
      <c r="J30" s="836"/>
      <c r="K30" s="784"/>
      <c r="L30" s="784"/>
      <c r="M30" s="784"/>
      <c r="N30" s="784"/>
      <c r="O30" s="784"/>
      <c r="P30" s="784"/>
      <c r="Q30" s="784"/>
      <c r="R30" s="784"/>
      <c r="S30" s="785"/>
      <c r="T30" s="785"/>
      <c r="U30" s="785"/>
      <c r="V30" s="785"/>
      <c r="W30" s="785"/>
      <c r="X30" s="785"/>
      <c r="Y30" s="785"/>
      <c r="Z30" s="785"/>
      <c r="AA30" s="785"/>
      <c r="AB30" s="785"/>
    </row>
    <row r="31" spans="1:28" ht="20.25" customHeight="1" x14ac:dyDescent="0.3">
      <c r="A31" s="837" t="s">
        <v>185</v>
      </c>
      <c r="B31" s="838" t="s">
        <v>1361</v>
      </c>
      <c r="C31" s="839">
        <f t="shared" ref="C31:J31" si="15">+SUM(C28:C30)</f>
        <v>0</v>
      </c>
      <c r="D31" s="840">
        <f t="shared" si="15"/>
        <v>0</v>
      </c>
      <c r="E31" s="840">
        <f t="shared" si="15"/>
        <v>0</v>
      </c>
      <c r="F31" s="841">
        <f t="shared" si="15"/>
        <v>0</v>
      </c>
      <c r="G31" s="842">
        <f t="shared" si="15"/>
        <v>0</v>
      </c>
      <c r="H31" s="840">
        <f t="shared" si="15"/>
        <v>0</v>
      </c>
      <c r="I31" s="840">
        <f t="shared" si="15"/>
        <v>0</v>
      </c>
      <c r="J31" s="841">
        <f t="shared" si="15"/>
        <v>0</v>
      </c>
      <c r="K31" s="784"/>
      <c r="L31" s="784"/>
      <c r="M31" s="784"/>
      <c r="N31" s="784"/>
      <c r="O31" s="784"/>
      <c r="P31" s="784"/>
      <c r="Q31" s="784"/>
      <c r="R31" s="784"/>
      <c r="S31" s="785"/>
      <c r="T31" s="785"/>
      <c r="U31" s="785"/>
      <c r="V31" s="785"/>
      <c r="W31" s="785"/>
      <c r="X31" s="785"/>
      <c r="Y31" s="785"/>
      <c r="Z31" s="785"/>
      <c r="AA31" s="785"/>
      <c r="AB31" s="785"/>
    </row>
    <row r="32" spans="1:28" ht="20.25" hidden="1" customHeight="1" x14ac:dyDescent="0.3">
      <c r="A32" s="826" t="s">
        <v>185</v>
      </c>
      <c r="B32" s="827" t="s">
        <v>1352</v>
      </c>
      <c r="C32" s="843">
        <f t="shared" ref="C32:J33" si="16">+SUMIFS($H$41:$H$218,$D$41:$D$218,$B32,$B$41:$B$218,C$27,$C$41:$C$218,C$5)</f>
        <v>0</v>
      </c>
      <c r="D32" s="844">
        <f t="shared" si="16"/>
        <v>0</v>
      </c>
      <c r="E32" s="844">
        <f t="shared" si="16"/>
        <v>0</v>
      </c>
      <c r="F32" s="845">
        <f t="shared" si="16"/>
        <v>0</v>
      </c>
      <c r="G32" s="846">
        <f t="shared" si="16"/>
        <v>0</v>
      </c>
      <c r="H32" s="844">
        <f t="shared" si="16"/>
        <v>0</v>
      </c>
      <c r="I32" s="844">
        <f t="shared" si="16"/>
        <v>0</v>
      </c>
      <c r="J32" s="845">
        <f t="shared" si="16"/>
        <v>0</v>
      </c>
      <c r="K32" s="784"/>
      <c r="L32" s="784"/>
      <c r="M32" s="784"/>
      <c r="N32" s="784"/>
      <c r="O32" s="784"/>
      <c r="P32" s="784"/>
      <c r="Q32" s="784"/>
      <c r="R32" s="784"/>
      <c r="S32" s="785"/>
      <c r="T32" s="785"/>
      <c r="U32" s="785"/>
      <c r="V32" s="785"/>
      <c r="W32" s="785"/>
      <c r="X32" s="785"/>
      <c r="Y32" s="785"/>
      <c r="Z32" s="785"/>
      <c r="AA32" s="785"/>
      <c r="AB32" s="785"/>
    </row>
    <row r="33" spans="1:28" ht="20.25" hidden="1" customHeight="1" x14ac:dyDescent="0.3">
      <c r="A33" s="826" t="s">
        <v>185</v>
      </c>
      <c r="B33" s="827" t="s">
        <v>1362</v>
      </c>
      <c r="C33" s="843">
        <f t="shared" si="16"/>
        <v>0</v>
      </c>
      <c r="D33" s="844">
        <f t="shared" si="16"/>
        <v>0</v>
      </c>
      <c r="E33" s="844">
        <f t="shared" si="16"/>
        <v>0</v>
      </c>
      <c r="F33" s="845">
        <f t="shared" si="16"/>
        <v>0</v>
      </c>
      <c r="G33" s="846">
        <f t="shared" si="16"/>
        <v>0</v>
      </c>
      <c r="H33" s="844">
        <f t="shared" si="16"/>
        <v>0</v>
      </c>
      <c r="I33" s="844">
        <f t="shared" si="16"/>
        <v>0</v>
      </c>
      <c r="J33" s="845">
        <f t="shared" si="16"/>
        <v>0</v>
      </c>
      <c r="K33" s="784"/>
      <c r="L33" s="784"/>
      <c r="M33" s="784"/>
      <c r="N33" s="784"/>
      <c r="O33" s="784"/>
      <c r="P33" s="784"/>
      <c r="Q33" s="784"/>
      <c r="R33" s="784"/>
      <c r="S33" s="785"/>
      <c r="T33" s="785"/>
      <c r="U33" s="785"/>
      <c r="V33" s="785"/>
      <c r="W33" s="785"/>
      <c r="X33" s="785"/>
      <c r="Y33" s="785"/>
      <c r="Z33" s="785"/>
      <c r="AA33" s="785"/>
      <c r="AB33" s="785"/>
    </row>
    <row r="34" spans="1:28" ht="20.25" customHeight="1" x14ac:dyDescent="0.3">
      <c r="A34" s="826" t="s">
        <v>185</v>
      </c>
      <c r="B34" s="827" t="s">
        <v>1363</v>
      </c>
      <c r="C34" s="668" t="str">
        <f>IFERROR(VLOOKUP(#REF!,'Tab Gestori'!$E:$F,2,0),"")</f>
        <v/>
      </c>
      <c r="D34" s="668" t="str">
        <f>IFERROR(VLOOKUP(#REF!,'Tab Gestori'!$E:$F,2,0),"")</f>
        <v/>
      </c>
      <c r="E34" s="668" t="str">
        <f>IFERROR(VLOOKUP(#REF!,'Tab Gestori'!$E:$F,2,0),"")</f>
        <v/>
      </c>
      <c r="F34" s="847"/>
      <c r="G34" s="668" t="str">
        <f>IFERROR(VLOOKUP(#REF!,'Tab Gestori'!$E:$F,2,0),"")</f>
        <v/>
      </c>
      <c r="H34" s="668" t="str">
        <f>IFERROR(VLOOKUP(#REF!,'Tab Gestori'!$E:$F,2,0),"")</f>
        <v/>
      </c>
      <c r="I34" s="668" t="str">
        <f>IFERROR(VLOOKUP(#REF!,'Tab Gestori'!$E:$F,2,0),"")</f>
        <v/>
      </c>
      <c r="J34" s="847"/>
      <c r="K34" s="784"/>
      <c r="L34" s="784"/>
      <c r="M34" s="784"/>
      <c r="N34" s="784"/>
      <c r="O34" s="784"/>
      <c r="P34" s="784"/>
      <c r="Q34" s="784"/>
      <c r="R34" s="784"/>
      <c r="S34" s="785"/>
      <c r="T34" s="785"/>
      <c r="U34" s="785"/>
      <c r="V34" s="785"/>
      <c r="W34" s="785"/>
      <c r="X34" s="785"/>
      <c r="Y34" s="785"/>
      <c r="Z34" s="785"/>
      <c r="AA34" s="785"/>
      <c r="AB34" s="785"/>
    </row>
    <row r="35" spans="1:28" ht="20.25" customHeight="1" x14ac:dyDescent="0.3">
      <c r="A35" s="837" t="s">
        <v>185</v>
      </c>
      <c r="B35" s="838" t="s">
        <v>1364</v>
      </c>
      <c r="C35" s="848">
        <f t="shared" ref="C35:J35" si="17">+SUM(C32:C34)</f>
        <v>0</v>
      </c>
      <c r="D35" s="849">
        <f t="shared" si="17"/>
        <v>0</v>
      </c>
      <c r="E35" s="849">
        <f t="shared" si="17"/>
        <v>0</v>
      </c>
      <c r="F35" s="849">
        <f t="shared" si="17"/>
        <v>0</v>
      </c>
      <c r="G35" s="849">
        <f t="shared" si="17"/>
        <v>0</v>
      </c>
      <c r="H35" s="849">
        <f t="shared" si="17"/>
        <v>0</v>
      </c>
      <c r="I35" s="849">
        <f t="shared" si="17"/>
        <v>0</v>
      </c>
      <c r="J35" s="849">
        <f t="shared" si="17"/>
        <v>0</v>
      </c>
      <c r="K35" s="784"/>
      <c r="L35" s="784"/>
      <c r="M35" s="784"/>
      <c r="N35" s="784"/>
      <c r="O35" s="784"/>
      <c r="P35" s="784"/>
      <c r="Q35" s="784"/>
      <c r="R35" s="784"/>
      <c r="S35" s="785"/>
      <c r="T35" s="785"/>
      <c r="U35" s="785"/>
      <c r="V35" s="785"/>
      <c r="W35" s="785"/>
      <c r="X35" s="785"/>
      <c r="Y35" s="785"/>
      <c r="Z35" s="785"/>
      <c r="AA35" s="785"/>
      <c r="AB35" s="785"/>
    </row>
    <row r="36" spans="1:28" ht="21" customHeight="1" x14ac:dyDescent="0.3">
      <c r="A36" s="850"/>
      <c r="B36" s="784"/>
      <c r="C36" s="851"/>
      <c r="D36" s="851"/>
      <c r="E36" s="851"/>
      <c r="F36" s="851"/>
      <c r="G36" s="851"/>
      <c r="H36" s="851"/>
      <c r="I36" s="851"/>
      <c r="J36" s="851"/>
      <c r="K36" s="784"/>
      <c r="L36" s="784"/>
      <c r="M36" s="784"/>
      <c r="N36" s="784"/>
      <c r="O36" s="784"/>
      <c r="P36" s="784"/>
      <c r="Q36" s="784"/>
      <c r="R36" s="784"/>
      <c r="S36" s="784"/>
      <c r="T36" s="784"/>
      <c r="U36" s="784"/>
      <c r="V36" s="784"/>
      <c r="W36" s="784"/>
      <c r="X36" s="784"/>
      <c r="Y36" s="784"/>
      <c r="Z36" s="784"/>
      <c r="AA36" s="784"/>
      <c r="AB36" s="784"/>
    </row>
    <row r="37" spans="1:28" ht="14.55" hidden="1" customHeight="1" x14ac:dyDescent="0.3">
      <c r="A37" s="784"/>
      <c r="B37" s="933" t="s">
        <v>1365</v>
      </c>
      <c r="C37" s="934"/>
      <c r="D37" s="934"/>
      <c r="E37" s="934"/>
      <c r="F37" s="934"/>
      <c r="G37" s="934"/>
      <c r="H37" s="934"/>
      <c r="I37" s="934"/>
      <c r="J37" s="934"/>
      <c r="K37" s="934"/>
      <c r="L37" s="934"/>
      <c r="M37" s="934"/>
      <c r="N37" s="934"/>
      <c r="O37" s="934"/>
      <c r="P37" s="934"/>
      <c r="Q37" s="934"/>
      <c r="R37" s="935"/>
      <c r="S37" s="784"/>
      <c r="T37" s="784"/>
      <c r="U37" s="784"/>
      <c r="V37" s="784"/>
      <c r="W37" s="784"/>
      <c r="X37" s="784"/>
      <c r="Y37" s="784"/>
      <c r="Z37" s="784"/>
      <c r="AA37" s="784"/>
      <c r="AB37" s="784"/>
    </row>
    <row r="38" spans="1:28" ht="14.55" hidden="1" customHeight="1" x14ac:dyDescent="0.3">
      <c r="A38" s="784"/>
      <c r="B38" s="784"/>
      <c r="C38" s="784"/>
      <c r="D38" s="784"/>
      <c r="E38" s="784"/>
      <c r="F38" s="784"/>
      <c r="G38" s="784"/>
      <c r="H38" s="784"/>
      <c r="I38" s="784"/>
      <c r="J38" s="784"/>
      <c r="K38" s="784"/>
      <c r="L38" s="784"/>
      <c r="M38" s="784"/>
      <c r="N38" s="784"/>
      <c r="O38" s="784"/>
      <c r="P38" s="784"/>
      <c r="Q38" s="784"/>
      <c r="R38" s="784"/>
      <c r="S38" s="784"/>
      <c r="T38" s="784"/>
      <c r="U38" s="784"/>
      <c r="V38" s="784"/>
      <c r="W38" s="784"/>
      <c r="X38" s="784"/>
      <c r="Y38" s="784"/>
      <c r="Z38" s="784"/>
      <c r="AA38" s="784"/>
      <c r="AB38" s="784"/>
    </row>
    <row r="39" spans="1:28" ht="14.55" hidden="1" customHeight="1" x14ac:dyDescent="0.3">
      <c r="A39" s="784"/>
      <c r="B39" s="784"/>
      <c r="C39" s="784"/>
      <c r="D39" s="784"/>
      <c r="E39" s="784"/>
      <c r="F39" s="784"/>
      <c r="G39" s="784"/>
      <c r="H39" s="784"/>
      <c r="I39" s="784"/>
      <c r="J39" s="784"/>
      <c r="K39" s="784"/>
      <c r="L39" s="784"/>
      <c r="M39" s="784"/>
      <c r="N39" s="784"/>
      <c r="O39" s="784"/>
      <c r="P39" s="784"/>
      <c r="Q39" s="784"/>
      <c r="R39" s="784"/>
      <c r="S39" s="784"/>
      <c r="T39" s="784"/>
      <c r="U39" s="784"/>
      <c r="V39" s="784"/>
      <c r="W39" s="784"/>
      <c r="X39" s="784"/>
      <c r="Y39" s="784"/>
      <c r="Z39" s="784"/>
      <c r="AA39" s="784"/>
      <c r="AB39" s="784"/>
    </row>
    <row r="40" spans="1:28" ht="14.55" hidden="1" customHeight="1" x14ac:dyDescent="0.3">
      <c r="A40" s="852"/>
      <c r="B40" s="853" t="s">
        <v>1366</v>
      </c>
      <c r="C40" s="853" t="s">
        <v>1367</v>
      </c>
      <c r="D40" s="853" t="s">
        <v>1368</v>
      </c>
      <c r="E40" s="853" t="s">
        <v>1369</v>
      </c>
      <c r="F40" s="853" t="s">
        <v>1370</v>
      </c>
      <c r="G40" s="853" t="s">
        <v>1371</v>
      </c>
      <c r="H40" s="853" t="s">
        <v>1372</v>
      </c>
      <c r="I40" s="853" t="s">
        <v>1373</v>
      </c>
      <c r="J40" s="853" t="s">
        <v>1374</v>
      </c>
      <c r="K40" s="853" t="s">
        <v>1375</v>
      </c>
      <c r="L40" s="853" t="s">
        <v>1376</v>
      </c>
      <c r="M40" s="853" t="s">
        <v>1377</v>
      </c>
      <c r="N40" s="853" t="s">
        <v>1378</v>
      </c>
      <c r="O40" s="853" t="s">
        <v>1379</v>
      </c>
      <c r="P40" s="853" t="s">
        <v>1380</v>
      </c>
      <c r="Q40" s="852"/>
      <c r="R40" s="852"/>
      <c r="S40" s="852"/>
      <c r="T40" s="852"/>
      <c r="U40" s="852"/>
      <c r="V40" s="852"/>
      <c r="W40" s="852"/>
      <c r="X40" s="852"/>
      <c r="Y40" s="852"/>
      <c r="Z40" s="852"/>
      <c r="AA40" s="852"/>
      <c r="AB40" s="852"/>
    </row>
    <row r="41" spans="1:28" ht="14.55" hidden="1" customHeight="1" x14ac:dyDescent="0.3">
      <c r="A41" s="784"/>
      <c r="B41" s="854"/>
      <c r="C41" s="854"/>
      <c r="D41" s="854"/>
      <c r="E41" s="855"/>
      <c r="F41" s="856"/>
      <c r="G41" s="856"/>
      <c r="H41" s="857">
        <f t="shared" ref="H41:H225" si="18">+F41*G41</f>
        <v>0</v>
      </c>
      <c r="I41" s="855"/>
      <c r="J41" s="854"/>
      <c r="K41" s="858"/>
      <c r="L41" s="854"/>
      <c r="M41" s="858"/>
      <c r="N41" s="854"/>
      <c r="O41" s="854"/>
      <c r="P41" s="854"/>
      <c r="Q41" s="852"/>
      <c r="R41" s="784"/>
      <c r="S41" s="784"/>
      <c r="T41" s="784"/>
      <c r="U41" s="784"/>
      <c r="V41" s="784"/>
      <c r="W41" s="784"/>
      <c r="X41" s="784"/>
      <c r="Y41" s="784"/>
      <c r="Z41" s="784"/>
      <c r="AA41" s="784"/>
      <c r="AB41" s="784"/>
    </row>
    <row r="42" spans="1:28" ht="14.55" hidden="1" customHeight="1" x14ac:dyDescent="0.3">
      <c r="A42" s="784"/>
      <c r="B42" s="854"/>
      <c r="C42" s="854"/>
      <c r="D42" s="854"/>
      <c r="E42" s="855"/>
      <c r="F42" s="856"/>
      <c r="G42" s="856"/>
      <c r="H42" s="857">
        <f t="shared" si="18"/>
        <v>0</v>
      </c>
      <c r="I42" s="855"/>
      <c r="J42" s="854"/>
      <c r="K42" s="858"/>
      <c r="L42" s="854"/>
      <c r="M42" s="858"/>
      <c r="N42" s="854"/>
      <c r="O42" s="854"/>
      <c r="P42" s="854"/>
      <c r="Q42" s="852"/>
      <c r="R42" s="784"/>
      <c r="S42" s="784"/>
      <c r="T42" s="784"/>
      <c r="U42" s="784"/>
      <c r="V42" s="784"/>
      <c r="W42" s="784"/>
      <c r="X42" s="784"/>
      <c r="Y42" s="784"/>
      <c r="Z42" s="784"/>
      <c r="AA42" s="784"/>
      <c r="AB42" s="784"/>
    </row>
    <row r="43" spans="1:28" ht="14.55" hidden="1" customHeight="1" x14ac:dyDescent="0.3">
      <c r="A43" s="784"/>
      <c r="B43" s="854"/>
      <c r="C43" s="854"/>
      <c r="D43" s="854"/>
      <c r="E43" s="855"/>
      <c r="F43" s="856"/>
      <c r="G43" s="856"/>
      <c r="H43" s="857">
        <f t="shared" si="18"/>
        <v>0</v>
      </c>
      <c r="I43" s="855"/>
      <c r="J43" s="854"/>
      <c r="K43" s="858"/>
      <c r="L43" s="854"/>
      <c r="M43" s="858"/>
      <c r="N43" s="854"/>
      <c r="O43" s="854"/>
      <c r="P43" s="854"/>
      <c r="Q43" s="852"/>
      <c r="R43" s="784"/>
      <c r="S43" s="784"/>
      <c r="T43" s="784"/>
      <c r="U43" s="784"/>
      <c r="V43" s="784"/>
      <c r="W43" s="784"/>
      <c r="X43" s="784"/>
      <c r="Y43" s="784"/>
      <c r="Z43" s="784"/>
      <c r="AA43" s="784"/>
      <c r="AB43" s="784"/>
    </row>
    <row r="44" spans="1:28" ht="14.55" hidden="1" customHeight="1" x14ac:dyDescent="0.3">
      <c r="A44" s="784"/>
      <c r="B44" s="854"/>
      <c r="C44" s="854"/>
      <c r="D44" s="854"/>
      <c r="E44" s="855"/>
      <c r="F44" s="856"/>
      <c r="G44" s="856"/>
      <c r="H44" s="857">
        <f t="shared" si="18"/>
        <v>0</v>
      </c>
      <c r="I44" s="855"/>
      <c r="J44" s="854"/>
      <c r="K44" s="858"/>
      <c r="L44" s="854"/>
      <c r="M44" s="858"/>
      <c r="N44" s="854"/>
      <c r="O44" s="854"/>
      <c r="P44" s="854"/>
      <c r="Q44" s="852"/>
      <c r="R44" s="784"/>
      <c r="S44" s="784"/>
      <c r="T44" s="784"/>
      <c r="U44" s="784"/>
      <c r="V44" s="784"/>
      <c r="W44" s="784"/>
      <c r="X44" s="784"/>
      <c r="Y44" s="784"/>
      <c r="Z44" s="784"/>
      <c r="AA44" s="784"/>
      <c r="AB44" s="784"/>
    </row>
    <row r="45" spans="1:28" ht="14.55" hidden="1" customHeight="1" x14ac:dyDescent="0.3">
      <c r="A45" s="784"/>
      <c r="B45" s="854"/>
      <c r="C45" s="854"/>
      <c r="D45" s="854"/>
      <c r="E45" s="855"/>
      <c r="F45" s="856"/>
      <c r="G45" s="856"/>
      <c r="H45" s="857">
        <f t="shared" si="18"/>
        <v>0</v>
      </c>
      <c r="I45" s="855"/>
      <c r="J45" s="854"/>
      <c r="K45" s="858"/>
      <c r="L45" s="854"/>
      <c r="M45" s="858"/>
      <c r="N45" s="854"/>
      <c r="O45" s="854"/>
      <c r="P45" s="854"/>
      <c r="Q45" s="852"/>
      <c r="R45" s="784"/>
      <c r="S45" s="784"/>
      <c r="T45" s="784"/>
      <c r="U45" s="784"/>
      <c r="V45" s="784"/>
      <c r="W45" s="784"/>
      <c r="X45" s="784"/>
      <c r="Y45" s="784"/>
      <c r="Z45" s="784"/>
      <c r="AA45" s="784"/>
      <c r="AB45" s="784"/>
    </row>
    <row r="46" spans="1:28" ht="14.55" hidden="1" customHeight="1" x14ac:dyDescent="0.3">
      <c r="A46" s="784"/>
      <c r="B46" s="854"/>
      <c r="C46" s="854"/>
      <c r="D46" s="854"/>
      <c r="E46" s="855"/>
      <c r="F46" s="856"/>
      <c r="G46" s="856"/>
      <c r="H46" s="857">
        <f t="shared" si="18"/>
        <v>0</v>
      </c>
      <c r="I46" s="855"/>
      <c r="J46" s="854"/>
      <c r="K46" s="858"/>
      <c r="L46" s="854"/>
      <c r="M46" s="858"/>
      <c r="N46" s="854"/>
      <c r="O46" s="854"/>
      <c r="P46" s="854"/>
      <c r="Q46" s="852"/>
      <c r="R46" s="784"/>
      <c r="S46" s="784"/>
      <c r="T46" s="784"/>
      <c r="U46" s="784"/>
      <c r="V46" s="784"/>
      <c r="W46" s="784"/>
      <c r="X46" s="784"/>
      <c r="Y46" s="784"/>
      <c r="Z46" s="784"/>
      <c r="AA46" s="784"/>
      <c r="AB46" s="784"/>
    </row>
    <row r="47" spans="1:28" ht="14.55" hidden="1" customHeight="1" x14ac:dyDescent="0.3">
      <c r="A47" s="784"/>
      <c r="B47" s="854"/>
      <c r="C47" s="854"/>
      <c r="D47" s="854"/>
      <c r="E47" s="855"/>
      <c r="F47" s="856"/>
      <c r="G47" s="856"/>
      <c r="H47" s="857">
        <f t="shared" si="18"/>
        <v>0</v>
      </c>
      <c r="I47" s="855"/>
      <c r="J47" s="854"/>
      <c r="K47" s="858"/>
      <c r="L47" s="854"/>
      <c r="M47" s="858"/>
      <c r="N47" s="854"/>
      <c r="O47" s="854"/>
      <c r="P47" s="854"/>
      <c r="Q47" s="852"/>
      <c r="R47" s="784"/>
      <c r="S47" s="784"/>
      <c r="T47" s="784"/>
      <c r="U47" s="784"/>
      <c r="V47" s="784"/>
      <c r="W47" s="784"/>
      <c r="X47" s="784"/>
      <c r="Y47" s="784"/>
      <c r="Z47" s="784"/>
      <c r="AA47" s="784"/>
      <c r="AB47" s="784"/>
    </row>
    <row r="48" spans="1:28" ht="14.55" hidden="1" customHeight="1" x14ac:dyDescent="0.3">
      <c r="A48" s="784"/>
      <c r="B48" s="854"/>
      <c r="C48" s="854"/>
      <c r="D48" s="854"/>
      <c r="E48" s="855"/>
      <c r="F48" s="856"/>
      <c r="G48" s="856"/>
      <c r="H48" s="857">
        <f t="shared" si="18"/>
        <v>0</v>
      </c>
      <c r="I48" s="855"/>
      <c r="J48" s="854"/>
      <c r="K48" s="858"/>
      <c r="L48" s="854"/>
      <c r="M48" s="858"/>
      <c r="N48" s="854"/>
      <c r="O48" s="854"/>
      <c r="P48" s="854"/>
      <c r="Q48" s="852"/>
      <c r="R48" s="784"/>
      <c r="S48" s="784"/>
      <c r="T48" s="784"/>
      <c r="U48" s="784"/>
      <c r="V48" s="784"/>
      <c r="W48" s="784"/>
      <c r="X48" s="784"/>
      <c r="Y48" s="784"/>
      <c r="Z48" s="784"/>
      <c r="AA48" s="784"/>
      <c r="AB48" s="784"/>
    </row>
    <row r="49" spans="1:28" ht="14.55" hidden="1" customHeight="1" x14ac:dyDescent="0.3">
      <c r="A49" s="784"/>
      <c r="B49" s="854"/>
      <c r="C49" s="854"/>
      <c r="D49" s="854"/>
      <c r="E49" s="855"/>
      <c r="F49" s="856"/>
      <c r="G49" s="856"/>
      <c r="H49" s="857">
        <f t="shared" si="18"/>
        <v>0</v>
      </c>
      <c r="I49" s="855"/>
      <c r="J49" s="854"/>
      <c r="K49" s="858"/>
      <c r="L49" s="854"/>
      <c r="M49" s="858"/>
      <c r="N49" s="854"/>
      <c r="O49" s="854"/>
      <c r="P49" s="854"/>
      <c r="Q49" s="852"/>
      <c r="R49" s="784"/>
      <c r="S49" s="784"/>
      <c r="T49" s="784"/>
      <c r="U49" s="784"/>
      <c r="V49" s="784"/>
      <c r="W49" s="784"/>
      <c r="X49" s="784"/>
      <c r="Y49" s="784"/>
      <c r="Z49" s="784"/>
      <c r="AA49" s="784"/>
      <c r="AB49" s="784"/>
    </row>
    <row r="50" spans="1:28" ht="14.55" hidden="1" customHeight="1" x14ac:dyDescent="0.3">
      <c r="A50" s="784"/>
      <c r="B50" s="854"/>
      <c r="C50" s="854"/>
      <c r="D50" s="854"/>
      <c r="E50" s="855"/>
      <c r="F50" s="856"/>
      <c r="G50" s="856"/>
      <c r="H50" s="857">
        <f t="shared" si="18"/>
        <v>0</v>
      </c>
      <c r="I50" s="855"/>
      <c r="J50" s="854"/>
      <c r="K50" s="858"/>
      <c r="L50" s="854"/>
      <c r="M50" s="858"/>
      <c r="N50" s="854"/>
      <c r="O50" s="854"/>
      <c r="P50" s="854"/>
      <c r="Q50" s="852"/>
      <c r="R50" s="784"/>
      <c r="S50" s="784"/>
      <c r="T50" s="784"/>
      <c r="U50" s="784"/>
      <c r="V50" s="784"/>
      <c r="W50" s="784"/>
      <c r="X50" s="784"/>
      <c r="Y50" s="784"/>
      <c r="Z50" s="784"/>
      <c r="AA50" s="784"/>
      <c r="AB50" s="784"/>
    </row>
    <row r="51" spans="1:28" ht="14.55" hidden="1" customHeight="1" x14ac:dyDescent="0.3">
      <c r="A51" s="784"/>
      <c r="B51" s="854"/>
      <c r="C51" s="854"/>
      <c r="D51" s="854"/>
      <c r="E51" s="855"/>
      <c r="F51" s="856"/>
      <c r="G51" s="856"/>
      <c r="H51" s="857">
        <f t="shared" si="18"/>
        <v>0</v>
      </c>
      <c r="I51" s="855"/>
      <c r="J51" s="854"/>
      <c r="K51" s="858"/>
      <c r="L51" s="854"/>
      <c r="M51" s="858"/>
      <c r="N51" s="854"/>
      <c r="O51" s="854"/>
      <c r="P51" s="854"/>
      <c r="Q51" s="852"/>
      <c r="R51" s="784"/>
      <c r="S51" s="784"/>
      <c r="T51" s="784"/>
      <c r="U51" s="784"/>
      <c r="V51" s="784"/>
      <c r="W51" s="784"/>
      <c r="X51" s="784"/>
      <c r="Y51" s="784"/>
      <c r="Z51" s="784"/>
      <c r="AA51" s="784"/>
      <c r="AB51" s="784"/>
    </row>
    <row r="52" spans="1:28" ht="14.55" hidden="1" customHeight="1" x14ac:dyDescent="0.3">
      <c r="A52" s="784"/>
      <c r="B52" s="854"/>
      <c r="C52" s="854"/>
      <c r="D52" s="854"/>
      <c r="E52" s="855"/>
      <c r="F52" s="856"/>
      <c r="G52" s="856"/>
      <c r="H52" s="857">
        <f t="shared" si="18"/>
        <v>0</v>
      </c>
      <c r="I52" s="855"/>
      <c r="J52" s="854"/>
      <c r="K52" s="858"/>
      <c r="L52" s="854"/>
      <c r="M52" s="858"/>
      <c r="N52" s="854"/>
      <c r="O52" s="854"/>
      <c r="P52" s="854"/>
      <c r="Q52" s="852"/>
      <c r="R52" s="784"/>
      <c r="S52" s="784"/>
      <c r="T52" s="784"/>
      <c r="U52" s="784"/>
      <c r="V52" s="784"/>
      <c r="W52" s="784"/>
      <c r="X52" s="784"/>
      <c r="Y52" s="784"/>
      <c r="Z52" s="784"/>
      <c r="AA52" s="784"/>
      <c r="AB52" s="784"/>
    </row>
    <row r="53" spans="1:28" ht="14.55" hidden="1" customHeight="1" x14ac:dyDescent="0.3">
      <c r="A53" s="784"/>
      <c r="B53" s="854"/>
      <c r="C53" s="854"/>
      <c r="D53" s="854"/>
      <c r="E53" s="855"/>
      <c r="F53" s="856"/>
      <c r="G53" s="856"/>
      <c r="H53" s="857">
        <f t="shared" si="18"/>
        <v>0</v>
      </c>
      <c r="I53" s="855"/>
      <c r="J53" s="854"/>
      <c r="K53" s="858"/>
      <c r="L53" s="854"/>
      <c r="M53" s="858"/>
      <c r="N53" s="854"/>
      <c r="O53" s="854"/>
      <c r="P53" s="854"/>
      <c r="Q53" s="852"/>
      <c r="R53" s="784"/>
      <c r="S53" s="784"/>
      <c r="T53" s="784"/>
      <c r="U53" s="784"/>
      <c r="V53" s="784"/>
      <c r="W53" s="784"/>
      <c r="X53" s="784"/>
      <c r="Y53" s="784"/>
      <c r="Z53" s="784"/>
      <c r="AA53" s="784"/>
      <c r="AB53" s="784"/>
    </row>
    <row r="54" spans="1:28" ht="14.55" hidden="1" customHeight="1" x14ac:dyDescent="0.3">
      <c r="A54" s="784"/>
      <c r="B54" s="854"/>
      <c r="C54" s="854"/>
      <c r="D54" s="854"/>
      <c r="E54" s="855"/>
      <c r="F54" s="856"/>
      <c r="G54" s="856"/>
      <c r="H54" s="857">
        <f t="shared" si="18"/>
        <v>0</v>
      </c>
      <c r="I54" s="855"/>
      <c r="J54" s="854"/>
      <c r="K54" s="858"/>
      <c r="L54" s="854"/>
      <c r="M54" s="858"/>
      <c r="N54" s="854"/>
      <c r="O54" s="854"/>
      <c r="P54" s="854"/>
      <c r="Q54" s="852"/>
      <c r="R54" s="784"/>
      <c r="S54" s="784"/>
      <c r="T54" s="784"/>
      <c r="U54" s="784"/>
      <c r="V54" s="784"/>
      <c r="W54" s="784"/>
      <c r="X54" s="784"/>
      <c r="Y54" s="784"/>
      <c r="Z54" s="784"/>
      <c r="AA54" s="784"/>
      <c r="AB54" s="784"/>
    </row>
    <row r="55" spans="1:28" ht="14.55" hidden="1" customHeight="1" x14ac:dyDescent="0.3">
      <c r="A55" s="784"/>
      <c r="B55" s="854"/>
      <c r="C55" s="854"/>
      <c r="D55" s="854"/>
      <c r="E55" s="855"/>
      <c r="F55" s="856"/>
      <c r="G55" s="856"/>
      <c r="H55" s="857">
        <f t="shared" si="18"/>
        <v>0</v>
      </c>
      <c r="I55" s="855"/>
      <c r="J55" s="854"/>
      <c r="K55" s="858"/>
      <c r="L55" s="854"/>
      <c r="M55" s="858"/>
      <c r="N55" s="854"/>
      <c r="O55" s="854"/>
      <c r="P55" s="854"/>
      <c r="Q55" s="852"/>
      <c r="R55" s="784"/>
      <c r="S55" s="784"/>
      <c r="T55" s="784"/>
      <c r="U55" s="784"/>
      <c r="V55" s="784"/>
      <c r="W55" s="784"/>
      <c r="X55" s="784"/>
      <c r="Y55" s="784"/>
      <c r="Z55" s="784"/>
      <c r="AA55" s="784"/>
      <c r="AB55" s="784"/>
    </row>
    <row r="56" spans="1:28" ht="14.55" hidden="1" customHeight="1" x14ac:dyDescent="0.3">
      <c r="A56" s="784"/>
      <c r="B56" s="854"/>
      <c r="C56" s="854"/>
      <c r="D56" s="854"/>
      <c r="E56" s="855"/>
      <c r="F56" s="856"/>
      <c r="G56" s="856"/>
      <c r="H56" s="857">
        <f t="shared" si="18"/>
        <v>0</v>
      </c>
      <c r="I56" s="855"/>
      <c r="J56" s="854"/>
      <c r="K56" s="858"/>
      <c r="L56" s="854"/>
      <c r="M56" s="858"/>
      <c r="N56" s="854"/>
      <c r="O56" s="854"/>
      <c r="P56" s="854"/>
      <c r="Q56" s="852"/>
      <c r="R56" s="784"/>
      <c r="S56" s="784"/>
      <c r="T56" s="784"/>
      <c r="U56" s="784"/>
      <c r="V56" s="784"/>
      <c r="W56" s="784"/>
      <c r="X56" s="784"/>
      <c r="Y56" s="784"/>
      <c r="Z56" s="784"/>
      <c r="AA56" s="784"/>
      <c r="AB56" s="784"/>
    </row>
    <row r="57" spans="1:28" ht="14.55" hidden="1" customHeight="1" x14ac:dyDescent="0.3">
      <c r="A57" s="784"/>
      <c r="B57" s="854"/>
      <c r="C57" s="854"/>
      <c r="D57" s="854"/>
      <c r="E57" s="855"/>
      <c r="F57" s="856"/>
      <c r="G57" s="856"/>
      <c r="H57" s="857">
        <f t="shared" si="18"/>
        <v>0</v>
      </c>
      <c r="I57" s="855"/>
      <c r="J57" s="854"/>
      <c r="K57" s="858"/>
      <c r="L57" s="854"/>
      <c r="M57" s="858"/>
      <c r="N57" s="854"/>
      <c r="O57" s="854"/>
      <c r="P57" s="854"/>
      <c r="Q57" s="852"/>
      <c r="R57" s="784"/>
      <c r="S57" s="784"/>
      <c r="T57" s="784"/>
      <c r="U57" s="784"/>
      <c r="V57" s="784"/>
      <c r="W57" s="784"/>
      <c r="X57" s="784"/>
      <c r="Y57" s="784"/>
      <c r="Z57" s="784"/>
      <c r="AA57" s="784"/>
      <c r="AB57" s="784"/>
    </row>
    <row r="58" spans="1:28" ht="14.55" hidden="1" customHeight="1" x14ac:dyDescent="0.3">
      <c r="A58" s="784"/>
      <c r="B58" s="854"/>
      <c r="C58" s="854"/>
      <c r="D58" s="854"/>
      <c r="E58" s="855"/>
      <c r="F58" s="856"/>
      <c r="G58" s="856"/>
      <c r="H58" s="857">
        <f t="shared" si="18"/>
        <v>0</v>
      </c>
      <c r="I58" s="855"/>
      <c r="J58" s="854"/>
      <c r="K58" s="858"/>
      <c r="L58" s="854"/>
      <c r="M58" s="858"/>
      <c r="N58" s="854"/>
      <c r="O58" s="854"/>
      <c r="P58" s="854"/>
      <c r="Q58" s="852"/>
      <c r="R58" s="784"/>
      <c r="S58" s="784"/>
      <c r="T58" s="784"/>
      <c r="U58" s="784"/>
      <c r="V58" s="784"/>
      <c r="W58" s="784"/>
      <c r="X58" s="784"/>
      <c r="Y58" s="784"/>
      <c r="Z58" s="784"/>
      <c r="AA58" s="784"/>
      <c r="AB58" s="784"/>
    </row>
    <row r="59" spans="1:28" ht="14.55" hidden="1" customHeight="1" x14ac:dyDescent="0.3">
      <c r="A59" s="784"/>
      <c r="B59" s="854"/>
      <c r="C59" s="854"/>
      <c r="D59" s="854"/>
      <c r="E59" s="855"/>
      <c r="F59" s="856"/>
      <c r="G59" s="856"/>
      <c r="H59" s="857">
        <f t="shared" si="18"/>
        <v>0</v>
      </c>
      <c r="I59" s="855"/>
      <c r="J59" s="854"/>
      <c r="K59" s="858"/>
      <c r="L59" s="854"/>
      <c r="M59" s="858"/>
      <c r="N59" s="854"/>
      <c r="O59" s="854"/>
      <c r="P59" s="854"/>
      <c r="Q59" s="852"/>
      <c r="R59" s="784"/>
      <c r="S59" s="784"/>
      <c r="T59" s="784"/>
      <c r="U59" s="784"/>
      <c r="V59" s="784"/>
      <c r="W59" s="784"/>
      <c r="X59" s="784"/>
      <c r="Y59" s="784"/>
      <c r="Z59" s="784"/>
      <c r="AA59" s="784"/>
      <c r="AB59" s="784"/>
    </row>
    <row r="60" spans="1:28" ht="14.55" hidden="1" customHeight="1" x14ac:dyDescent="0.3">
      <c r="A60" s="784"/>
      <c r="B60" s="854"/>
      <c r="C60" s="854"/>
      <c r="D60" s="854"/>
      <c r="E60" s="855"/>
      <c r="F60" s="856"/>
      <c r="G60" s="856"/>
      <c r="H60" s="857">
        <f t="shared" si="18"/>
        <v>0</v>
      </c>
      <c r="I60" s="855"/>
      <c r="J60" s="854"/>
      <c r="K60" s="858"/>
      <c r="L60" s="854"/>
      <c r="M60" s="858"/>
      <c r="N60" s="854"/>
      <c r="O60" s="854"/>
      <c r="P60" s="854"/>
      <c r="Q60" s="852"/>
      <c r="R60" s="784"/>
      <c r="S60" s="784"/>
      <c r="T60" s="784"/>
      <c r="U60" s="784"/>
      <c r="V60" s="784"/>
      <c r="W60" s="784"/>
      <c r="X60" s="784"/>
      <c r="Y60" s="784"/>
      <c r="Z60" s="784"/>
      <c r="AA60" s="784"/>
      <c r="AB60" s="784"/>
    </row>
    <row r="61" spans="1:28" ht="14.55" hidden="1" customHeight="1" x14ac:dyDescent="0.3">
      <c r="A61" s="784"/>
      <c r="B61" s="854"/>
      <c r="C61" s="854"/>
      <c r="D61" s="854"/>
      <c r="E61" s="855"/>
      <c r="F61" s="856"/>
      <c r="G61" s="856"/>
      <c r="H61" s="857">
        <f t="shared" si="18"/>
        <v>0</v>
      </c>
      <c r="I61" s="855"/>
      <c r="J61" s="854"/>
      <c r="K61" s="858"/>
      <c r="L61" s="854"/>
      <c r="M61" s="858"/>
      <c r="N61" s="854"/>
      <c r="O61" s="854"/>
      <c r="P61" s="854"/>
      <c r="Q61" s="852"/>
      <c r="R61" s="784"/>
      <c r="S61" s="784"/>
      <c r="T61" s="784"/>
      <c r="U61" s="784"/>
      <c r="V61" s="784"/>
      <c r="W61" s="784"/>
      <c r="X61" s="784"/>
      <c r="Y61" s="784"/>
      <c r="Z61" s="784"/>
      <c r="AA61" s="784"/>
      <c r="AB61" s="784"/>
    </row>
    <row r="62" spans="1:28" ht="14.55" hidden="1" customHeight="1" x14ac:dyDescent="0.3">
      <c r="A62" s="784"/>
      <c r="B62" s="854"/>
      <c r="C62" s="854"/>
      <c r="D62" s="854"/>
      <c r="E62" s="855"/>
      <c r="F62" s="856"/>
      <c r="G62" s="856"/>
      <c r="H62" s="857">
        <f t="shared" si="18"/>
        <v>0</v>
      </c>
      <c r="I62" s="855"/>
      <c r="J62" s="854"/>
      <c r="K62" s="858"/>
      <c r="L62" s="854"/>
      <c r="M62" s="858"/>
      <c r="N62" s="854"/>
      <c r="O62" s="854"/>
      <c r="P62" s="854"/>
      <c r="Q62" s="852"/>
      <c r="R62" s="784"/>
      <c r="S62" s="784"/>
      <c r="T62" s="784"/>
      <c r="U62" s="784"/>
      <c r="V62" s="784"/>
      <c r="W62" s="784"/>
      <c r="X62" s="784"/>
      <c r="Y62" s="784"/>
      <c r="Z62" s="784"/>
      <c r="AA62" s="784"/>
      <c r="AB62" s="784"/>
    </row>
    <row r="63" spans="1:28" ht="14.55" hidden="1" customHeight="1" x14ac:dyDescent="0.3">
      <c r="A63" s="784"/>
      <c r="B63" s="854"/>
      <c r="C63" s="854"/>
      <c r="D63" s="854"/>
      <c r="E63" s="855"/>
      <c r="F63" s="856"/>
      <c r="G63" s="856"/>
      <c r="H63" s="857">
        <f t="shared" si="18"/>
        <v>0</v>
      </c>
      <c r="I63" s="855"/>
      <c r="J63" s="854"/>
      <c r="K63" s="858"/>
      <c r="L63" s="854"/>
      <c r="M63" s="858"/>
      <c r="N63" s="854"/>
      <c r="O63" s="854"/>
      <c r="P63" s="854"/>
      <c r="Q63" s="852"/>
      <c r="R63" s="784"/>
      <c r="S63" s="784"/>
      <c r="T63" s="784"/>
      <c r="U63" s="784"/>
      <c r="V63" s="784"/>
      <c r="W63" s="784"/>
      <c r="X63" s="784"/>
      <c r="Y63" s="784"/>
      <c r="Z63" s="784"/>
      <c r="AA63" s="784"/>
      <c r="AB63" s="784"/>
    </row>
    <row r="64" spans="1:28" ht="14.55" hidden="1" customHeight="1" x14ac:dyDescent="0.3">
      <c r="A64" s="784"/>
      <c r="B64" s="854"/>
      <c r="C64" s="854"/>
      <c r="D64" s="854"/>
      <c r="E64" s="855"/>
      <c r="F64" s="856"/>
      <c r="G64" s="856"/>
      <c r="H64" s="857">
        <f t="shared" si="18"/>
        <v>0</v>
      </c>
      <c r="I64" s="855"/>
      <c r="J64" s="854"/>
      <c r="K64" s="858"/>
      <c r="L64" s="854"/>
      <c r="M64" s="858"/>
      <c r="N64" s="854"/>
      <c r="O64" s="854"/>
      <c r="P64" s="854"/>
      <c r="Q64" s="852"/>
      <c r="R64" s="784"/>
      <c r="S64" s="784"/>
      <c r="T64" s="784"/>
      <c r="U64" s="784"/>
      <c r="V64" s="784"/>
      <c r="W64" s="784"/>
      <c r="X64" s="784"/>
      <c r="Y64" s="784"/>
      <c r="Z64" s="784"/>
      <c r="AA64" s="784"/>
      <c r="AB64" s="784"/>
    </row>
    <row r="65" spans="1:28" ht="14.55" hidden="1" customHeight="1" x14ac:dyDescent="0.3">
      <c r="A65" s="784"/>
      <c r="B65" s="854"/>
      <c r="C65" s="854"/>
      <c r="D65" s="854"/>
      <c r="E65" s="855"/>
      <c r="F65" s="856"/>
      <c r="G65" s="856"/>
      <c r="H65" s="857">
        <f t="shared" si="18"/>
        <v>0</v>
      </c>
      <c r="I65" s="855"/>
      <c r="J65" s="854"/>
      <c r="K65" s="858"/>
      <c r="L65" s="854"/>
      <c r="M65" s="858"/>
      <c r="N65" s="854"/>
      <c r="O65" s="854"/>
      <c r="P65" s="854"/>
      <c r="Q65" s="852"/>
      <c r="R65" s="784"/>
      <c r="S65" s="784"/>
      <c r="T65" s="784"/>
      <c r="U65" s="784"/>
      <c r="V65" s="784"/>
      <c r="W65" s="784"/>
      <c r="X65" s="784"/>
      <c r="Y65" s="784"/>
      <c r="Z65" s="784"/>
      <c r="AA65" s="784"/>
      <c r="AB65" s="784"/>
    </row>
    <row r="66" spans="1:28" ht="14.55" hidden="1" customHeight="1" x14ac:dyDescent="0.3">
      <c r="A66" s="784"/>
      <c r="B66" s="854"/>
      <c r="C66" s="854"/>
      <c r="D66" s="854"/>
      <c r="E66" s="855"/>
      <c r="F66" s="856"/>
      <c r="G66" s="856"/>
      <c r="H66" s="857">
        <f t="shared" si="18"/>
        <v>0</v>
      </c>
      <c r="I66" s="855"/>
      <c r="J66" s="854"/>
      <c r="K66" s="858"/>
      <c r="L66" s="854"/>
      <c r="M66" s="858"/>
      <c r="N66" s="854"/>
      <c r="O66" s="854"/>
      <c r="P66" s="854"/>
      <c r="Q66" s="852"/>
      <c r="R66" s="784"/>
      <c r="S66" s="784"/>
      <c r="T66" s="784"/>
      <c r="U66" s="784"/>
      <c r="V66" s="784"/>
      <c r="W66" s="784"/>
      <c r="X66" s="784"/>
      <c r="Y66" s="784"/>
      <c r="Z66" s="784"/>
      <c r="AA66" s="784"/>
      <c r="AB66" s="784"/>
    </row>
    <row r="67" spans="1:28" ht="14.55" hidden="1" customHeight="1" x14ac:dyDescent="0.3">
      <c r="A67" s="784"/>
      <c r="B67" s="854"/>
      <c r="C67" s="854"/>
      <c r="D67" s="854"/>
      <c r="E67" s="855"/>
      <c r="F67" s="856"/>
      <c r="G67" s="856"/>
      <c r="H67" s="857">
        <f t="shared" si="18"/>
        <v>0</v>
      </c>
      <c r="I67" s="855"/>
      <c r="J67" s="854"/>
      <c r="K67" s="858"/>
      <c r="L67" s="854"/>
      <c r="M67" s="858"/>
      <c r="N67" s="854"/>
      <c r="O67" s="854"/>
      <c r="P67" s="854"/>
      <c r="Q67" s="852"/>
      <c r="R67" s="784"/>
      <c r="S67" s="784"/>
      <c r="T67" s="784"/>
      <c r="U67" s="784"/>
      <c r="V67" s="784"/>
      <c r="W67" s="784"/>
      <c r="X67" s="784"/>
      <c r="Y67" s="784"/>
      <c r="Z67" s="784"/>
      <c r="AA67" s="784"/>
      <c r="AB67" s="784"/>
    </row>
    <row r="68" spans="1:28" ht="14.55" hidden="1" customHeight="1" x14ac:dyDescent="0.3">
      <c r="A68" s="784"/>
      <c r="B68" s="854"/>
      <c r="C68" s="854"/>
      <c r="D68" s="854"/>
      <c r="E68" s="855"/>
      <c r="F68" s="856"/>
      <c r="G68" s="856"/>
      <c r="H68" s="857">
        <f t="shared" si="18"/>
        <v>0</v>
      </c>
      <c r="I68" s="855"/>
      <c r="J68" s="854"/>
      <c r="K68" s="858"/>
      <c r="L68" s="854"/>
      <c r="M68" s="858"/>
      <c r="N68" s="854"/>
      <c r="O68" s="854"/>
      <c r="P68" s="854"/>
      <c r="Q68" s="852"/>
      <c r="R68" s="784"/>
      <c r="S68" s="784"/>
      <c r="T68" s="784"/>
      <c r="U68" s="784"/>
      <c r="V68" s="784"/>
      <c r="W68" s="784"/>
      <c r="X68" s="784"/>
      <c r="Y68" s="784"/>
      <c r="Z68" s="784"/>
      <c r="AA68" s="784"/>
      <c r="AB68" s="784"/>
    </row>
    <row r="69" spans="1:28" ht="14.55" hidden="1" customHeight="1" x14ac:dyDescent="0.3">
      <c r="A69" s="784"/>
      <c r="B69" s="854"/>
      <c r="C69" s="854"/>
      <c r="D69" s="854"/>
      <c r="E69" s="855"/>
      <c r="F69" s="856"/>
      <c r="G69" s="856"/>
      <c r="H69" s="857">
        <f t="shared" si="18"/>
        <v>0</v>
      </c>
      <c r="I69" s="855"/>
      <c r="J69" s="854"/>
      <c r="K69" s="858"/>
      <c r="L69" s="854"/>
      <c r="M69" s="858"/>
      <c r="N69" s="854"/>
      <c r="O69" s="854"/>
      <c r="P69" s="854"/>
      <c r="Q69" s="852"/>
      <c r="R69" s="784"/>
      <c r="S69" s="784"/>
      <c r="T69" s="784"/>
      <c r="U69" s="784"/>
      <c r="V69" s="784"/>
      <c r="W69" s="784"/>
      <c r="X69" s="784"/>
      <c r="Y69" s="784"/>
      <c r="Z69" s="784"/>
      <c r="AA69" s="784"/>
      <c r="AB69" s="784"/>
    </row>
    <row r="70" spans="1:28" ht="14.55" hidden="1" customHeight="1" x14ac:dyDescent="0.3">
      <c r="A70" s="784"/>
      <c r="B70" s="854"/>
      <c r="C70" s="854"/>
      <c r="D70" s="854"/>
      <c r="E70" s="855"/>
      <c r="F70" s="856"/>
      <c r="G70" s="856"/>
      <c r="H70" s="857">
        <f t="shared" si="18"/>
        <v>0</v>
      </c>
      <c r="I70" s="855"/>
      <c r="J70" s="854"/>
      <c r="K70" s="858"/>
      <c r="L70" s="854"/>
      <c r="M70" s="858"/>
      <c r="N70" s="854"/>
      <c r="O70" s="854"/>
      <c r="P70" s="854"/>
      <c r="Q70" s="852"/>
      <c r="R70" s="784"/>
      <c r="S70" s="784"/>
      <c r="T70" s="784"/>
      <c r="U70" s="784"/>
      <c r="V70" s="784"/>
      <c r="W70" s="784"/>
      <c r="X70" s="784"/>
      <c r="Y70" s="784"/>
      <c r="Z70" s="784"/>
      <c r="AA70" s="784"/>
      <c r="AB70" s="784"/>
    </row>
    <row r="71" spans="1:28" ht="14.55" hidden="1" customHeight="1" x14ac:dyDescent="0.3">
      <c r="A71" s="784"/>
      <c r="B71" s="854"/>
      <c r="C71" s="854"/>
      <c r="D71" s="854"/>
      <c r="E71" s="855"/>
      <c r="F71" s="856"/>
      <c r="G71" s="856"/>
      <c r="H71" s="857">
        <f t="shared" si="18"/>
        <v>0</v>
      </c>
      <c r="I71" s="855"/>
      <c r="J71" s="854"/>
      <c r="K71" s="858"/>
      <c r="L71" s="854"/>
      <c r="M71" s="858"/>
      <c r="N71" s="854"/>
      <c r="O71" s="854"/>
      <c r="P71" s="854"/>
      <c r="Q71" s="852"/>
      <c r="R71" s="784"/>
      <c r="S71" s="784"/>
      <c r="T71" s="784"/>
      <c r="U71" s="784"/>
      <c r="V71" s="784"/>
      <c r="W71" s="784"/>
      <c r="X71" s="784"/>
      <c r="Y71" s="784"/>
      <c r="Z71" s="784"/>
      <c r="AA71" s="784"/>
      <c r="AB71" s="784"/>
    </row>
    <row r="72" spans="1:28" ht="14.55" hidden="1" customHeight="1" x14ac:dyDescent="0.3">
      <c r="A72" s="784"/>
      <c r="B72" s="854"/>
      <c r="C72" s="854"/>
      <c r="D72" s="854"/>
      <c r="E72" s="855"/>
      <c r="F72" s="856"/>
      <c r="G72" s="856"/>
      <c r="H72" s="857">
        <f t="shared" si="18"/>
        <v>0</v>
      </c>
      <c r="I72" s="855"/>
      <c r="J72" s="854"/>
      <c r="K72" s="858"/>
      <c r="L72" s="854"/>
      <c r="M72" s="858"/>
      <c r="N72" s="854"/>
      <c r="O72" s="854"/>
      <c r="P72" s="854"/>
      <c r="Q72" s="852"/>
      <c r="R72" s="784"/>
      <c r="S72" s="784"/>
      <c r="T72" s="784"/>
      <c r="U72" s="784"/>
      <c r="V72" s="784"/>
      <c r="W72" s="784"/>
      <c r="X72" s="784"/>
      <c r="Y72" s="784"/>
      <c r="Z72" s="784"/>
      <c r="AA72" s="784"/>
      <c r="AB72" s="784"/>
    </row>
    <row r="73" spans="1:28" ht="14.55" hidden="1" customHeight="1" x14ac:dyDescent="0.3">
      <c r="A73" s="784"/>
      <c r="B73" s="854"/>
      <c r="C73" s="854"/>
      <c r="D73" s="854"/>
      <c r="E73" s="855"/>
      <c r="F73" s="856"/>
      <c r="G73" s="856"/>
      <c r="H73" s="857">
        <f t="shared" si="18"/>
        <v>0</v>
      </c>
      <c r="I73" s="855"/>
      <c r="J73" s="854"/>
      <c r="K73" s="858"/>
      <c r="L73" s="854"/>
      <c r="M73" s="858"/>
      <c r="N73" s="854"/>
      <c r="O73" s="854"/>
      <c r="P73" s="854"/>
      <c r="Q73" s="852"/>
      <c r="R73" s="784"/>
      <c r="S73" s="784"/>
      <c r="T73" s="784"/>
      <c r="U73" s="784"/>
      <c r="V73" s="784"/>
      <c r="W73" s="784"/>
      <c r="X73" s="784"/>
      <c r="Y73" s="784"/>
      <c r="Z73" s="784"/>
      <c r="AA73" s="784"/>
      <c r="AB73" s="784"/>
    </row>
    <row r="74" spans="1:28" ht="14.55" hidden="1" customHeight="1" x14ac:dyDescent="0.3">
      <c r="A74" s="784"/>
      <c r="B74" s="854"/>
      <c r="C74" s="854"/>
      <c r="D74" s="854"/>
      <c r="E74" s="855"/>
      <c r="F74" s="856"/>
      <c r="G74" s="856"/>
      <c r="H74" s="857">
        <f t="shared" si="18"/>
        <v>0</v>
      </c>
      <c r="I74" s="855"/>
      <c r="J74" s="854"/>
      <c r="K74" s="858"/>
      <c r="L74" s="854"/>
      <c r="M74" s="858"/>
      <c r="N74" s="854"/>
      <c r="O74" s="854"/>
      <c r="P74" s="854"/>
      <c r="Q74" s="852"/>
      <c r="R74" s="784"/>
      <c r="S74" s="784"/>
      <c r="T74" s="784"/>
      <c r="U74" s="784"/>
      <c r="V74" s="784"/>
      <c r="W74" s="784"/>
      <c r="X74" s="784"/>
      <c r="Y74" s="784"/>
      <c r="Z74" s="784"/>
      <c r="AA74" s="784"/>
      <c r="AB74" s="784"/>
    </row>
    <row r="75" spans="1:28" ht="14.55" hidden="1" customHeight="1" x14ac:dyDescent="0.3">
      <c r="A75" s="784"/>
      <c r="B75" s="854"/>
      <c r="C75" s="854"/>
      <c r="D75" s="854"/>
      <c r="E75" s="855"/>
      <c r="F75" s="856"/>
      <c r="G75" s="856"/>
      <c r="H75" s="857">
        <f t="shared" si="18"/>
        <v>0</v>
      </c>
      <c r="I75" s="855"/>
      <c r="J75" s="854"/>
      <c r="K75" s="858"/>
      <c r="L75" s="854"/>
      <c r="M75" s="858"/>
      <c r="N75" s="854"/>
      <c r="O75" s="854"/>
      <c r="P75" s="854"/>
      <c r="Q75" s="852"/>
      <c r="R75" s="784"/>
      <c r="S75" s="784"/>
      <c r="T75" s="784"/>
      <c r="U75" s="784"/>
      <c r="V75" s="784"/>
      <c r="W75" s="784"/>
      <c r="X75" s="784"/>
      <c r="Y75" s="784"/>
      <c r="Z75" s="784"/>
      <c r="AA75" s="784"/>
      <c r="AB75" s="784"/>
    </row>
    <row r="76" spans="1:28" ht="14.55" hidden="1" customHeight="1" x14ac:dyDescent="0.3">
      <c r="A76" s="784"/>
      <c r="B76" s="854"/>
      <c r="C76" s="854"/>
      <c r="D76" s="854"/>
      <c r="E76" s="855"/>
      <c r="F76" s="856"/>
      <c r="G76" s="856"/>
      <c r="H76" s="857">
        <f t="shared" si="18"/>
        <v>0</v>
      </c>
      <c r="I76" s="855"/>
      <c r="J76" s="854"/>
      <c r="K76" s="858"/>
      <c r="L76" s="854"/>
      <c r="M76" s="858"/>
      <c r="N76" s="854"/>
      <c r="O76" s="854"/>
      <c r="P76" s="854"/>
      <c r="Q76" s="852"/>
      <c r="R76" s="784"/>
      <c r="S76" s="784"/>
      <c r="T76" s="784"/>
      <c r="U76" s="784"/>
      <c r="V76" s="784"/>
      <c r="W76" s="784"/>
      <c r="X76" s="784"/>
      <c r="Y76" s="784"/>
      <c r="Z76" s="784"/>
      <c r="AA76" s="784"/>
      <c r="AB76" s="784"/>
    </row>
    <row r="77" spans="1:28" ht="14.55" hidden="1" customHeight="1" x14ac:dyDescent="0.3">
      <c r="A77" s="784"/>
      <c r="B77" s="854"/>
      <c r="C77" s="854"/>
      <c r="D77" s="854"/>
      <c r="E77" s="855"/>
      <c r="F77" s="856"/>
      <c r="G77" s="856"/>
      <c r="H77" s="857">
        <f t="shared" si="18"/>
        <v>0</v>
      </c>
      <c r="I77" s="855"/>
      <c r="J77" s="854"/>
      <c r="K77" s="858"/>
      <c r="L77" s="854"/>
      <c r="M77" s="858"/>
      <c r="N77" s="854"/>
      <c r="O77" s="854"/>
      <c r="P77" s="854"/>
      <c r="Q77" s="852"/>
      <c r="R77" s="784"/>
      <c r="S77" s="784"/>
      <c r="T77" s="784"/>
      <c r="U77" s="784"/>
      <c r="V77" s="784"/>
      <c r="W77" s="784"/>
      <c r="X77" s="784"/>
      <c r="Y77" s="784"/>
      <c r="Z77" s="784"/>
      <c r="AA77" s="784"/>
      <c r="AB77" s="784"/>
    </row>
    <row r="78" spans="1:28" ht="14.55" hidden="1" customHeight="1" x14ac:dyDescent="0.3">
      <c r="A78" s="784"/>
      <c r="B78" s="854"/>
      <c r="C78" s="854"/>
      <c r="D78" s="854"/>
      <c r="E78" s="855"/>
      <c r="F78" s="856"/>
      <c r="G78" s="856"/>
      <c r="H78" s="857">
        <f t="shared" si="18"/>
        <v>0</v>
      </c>
      <c r="I78" s="855"/>
      <c r="J78" s="854"/>
      <c r="K78" s="858"/>
      <c r="L78" s="854"/>
      <c r="M78" s="858"/>
      <c r="N78" s="854"/>
      <c r="O78" s="854"/>
      <c r="P78" s="854"/>
      <c r="Q78" s="852"/>
      <c r="R78" s="784"/>
      <c r="S78" s="784"/>
      <c r="T78" s="784"/>
      <c r="U78" s="784"/>
      <c r="V78" s="784"/>
      <c r="W78" s="784"/>
      <c r="X78" s="784"/>
      <c r="Y78" s="784"/>
      <c r="Z78" s="784"/>
      <c r="AA78" s="784"/>
      <c r="AB78" s="784"/>
    </row>
    <row r="79" spans="1:28" ht="14.55" hidden="1" customHeight="1" x14ac:dyDescent="0.3">
      <c r="A79" s="784"/>
      <c r="B79" s="854"/>
      <c r="C79" s="854"/>
      <c r="D79" s="854"/>
      <c r="E79" s="855"/>
      <c r="F79" s="856"/>
      <c r="G79" s="856"/>
      <c r="H79" s="857">
        <f t="shared" si="18"/>
        <v>0</v>
      </c>
      <c r="I79" s="855"/>
      <c r="J79" s="854"/>
      <c r="K79" s="858"/>
      <c r="L79" s="854"/>
      <c r="M79" s="858"/>
      <c r="N79" s="854"/>
      <c r="O79" s="854"/>
      <c r="P79" s="854"/>
      <c r="Q79" s="852"/>
      <c r="R79" s="784"/>
      <c r="S79" s="784"/>
      <c r="T79" s="784"/>
      <c r="U79" s="784"/>
      <c r="V79" s="784"/>
      <c r="W79" s="784"/>
      <c r="X79" s="784"/>
      <c r="Y79" s="784"/>
      <c r="Z79" s="784"/>
      <c r="AA79" s="784"/>
      <c r="AB79" s="784"/>
    </row>
    <row r="80" spans="1:28" ht="14.55" hidden="1" customHeight="1" x14ac:dyDescent="0.3">
      <c r="A80" s="784"/>
      <c r="B80" s="854"/>
      <c r="C80" s="854"/>
      <c r="D80" s="854"/>
      <c r="E80" s="855"/>
      <c r="F80" s="856"/>
      <c r="G80" s="856"/>
      <c r="H80" s="857">
        <f t="shared" si="18"/>
        <v>0</v>
      </c>
      <c r="I80" s="855"/>
      <c r="J80" s="854"/>
      <c r="K80" s="858"/>
      <c r="L80" s="854"/>
      <c r="M80" s="858"/>
      <c r="N80" s="854"/>
      <c r="O80" s="854"/>
      <c r="P80" s="854"/>
      <c r="Q80" s="852"/>
      <c r="R80" s="784"/>
      <c r="S80" s="784"/>
      <c r="T80" s="784"/>
      <c r="U80" s="784"/>
      <c r="V80" s="784"/>
      <c r="W80" s="784"/>
      <c r="X80" s="784"/>
      <c r="Y80" s="784"/>
      <c r="Z80" s="784"/>
      <c r="AA80" s="784"/>
      <c r="AB80" s="784"/>
    </row>
    <row r="81" spans="1:28" ht="14.55" hidden="1" customHeight="1" x14ac:dyDescent="0.3">
      <c r="A81" s="784"/>
      <c r="B81" s="854"/>
      <c r="C81" s="854"/>
      <c r="D81" s="854"/>
      <c r="E81" s="855"/>
      <c r="F81" s="856"/>
      <c r="G81" s="856"/>
      <c r="H81" s="857">
        <f t="shared" si="18"/>
        <v>0</v>
      </c>
      <c r="I81" s="855"/>
      <c r="J81" s="854"/>
      <c r="K81" s="858"/>
      <c r="L81" s="854"/>
      <c r="M81" s="858"/>
      <c r="N81" s="854"/>
      <c r="O81" s="854"/>
      <c r="P81" s="854"/>
      <c r="Q81" s="852"/>
      <c r="R81" s="784"/>
      <c r="S81" s="784"/>
      <c r="T81" s="784"/>
      <c r="U81" s="784"/>
      <c r="V81" s="784"/>
      <c r="W81" s="784"/>
      <c r="X81" s="784"/>
      <c r="Y81" s="784"/>
      <c r="Z81" s="784"/>
      <c r="AA81" s="784"/>
      <c r="AB81" s="784"/>
    </row>
    <row r="82" spans="1:28" ht="14.55" hidden="1" customHeight="1" x14ac:dyDescent="0.3">
      <c r="A82" s="784"/>
      <c r="B82" s="854"/>
      <c r="C82" s="854"/>
      <c r="D82" s="854"/>
      <c r="E82" s="855"/>
      <c r="F82" s="856"/>
      <c r="G82" s="856"/>
      <c r="H82" s="857">
        <f t="shared" si="18"/>
        <v>0</v>
      </c>
      <c r="I82" s="855"/>
      <c r="J82" s="854"/>
      <c r="K82" s="858"/>
      <c r="L82" s="854"/>
      <c r="M82" s="858"/>
      <c r="N82" s="854"/>
      <c r="O82" s="854"/>
      <c r="P82" s="854"/>
      <c r="Q82" s="852"/>
      <c r="R82" s="784"/>
      <c r="S82" s="784"/>
      <c r="T82" s="784"/>
      <c r="U82" s="784"/>
      <c r="V82" s="784"/>
      <c r="W82" s="784"/>
      <c r="X82" s="784"/>
      <c r="Y82" s="784"/>
      <c r="Z82" s="784"/>
      <c r="AA82" s="784"/>
      <c r="AB82" s="784"/>
    </row>
    <row r="83" spans="1:28" ht="14.55" hidden="1" customHeight="1" x14ac:dyDescent="0.3">
      <c r="A83" s="784"/>
      <c r="B83" s="854"/>
      <c r="C83" s="854"/>
      <c r="D83" s="854"/>
      <c r="E83" s="855"/>
      <c r="F83" s="856"/>
      <c r="G83" s="856"/>
      <c r="H83" s="857">
        <f t="shared" si="18"/>
        <v>0</v>
      </c>
      <c r="I83" s="855"/>
      <c r="J83" s="854"/>
      <c r="K83" s="858"/>
      <c r="L83" s="854"/>
      <c r="M83" s="858"/>
      <c r="N83" s="854"/>
      <c r="O83" s="854"/>
      <c r="P83" s="854"/>
      <c r="Q83" s="852"/>
      <c r="R83" s="784"/>
      <c r="S83" s="784"/>
      <c r="T83" s="784"/>
      <c r="U83" s="784"/>
      <c r="V83" s="784"/>
      <c r="W83" s="784"/>
      <c r="X83" s="784"/>
      <c r="Y83" s="784"/>
      <c r="Z83" s="784"/>
      <c r="AA83" s="784"/>
      <c r="AB83" s="784"/>
    </row>
    <row r="84" spans="1:28" ht="14.55" hidden="1" customHeight="1" x14ac:dyDescent="0.3">
      <c r="A84" s="784"/>
      <c r="B84" s="854"/>
      <c r="C84" s="854"/>
      <c r="D84" s="854"/>
      <c r="E84" s="855"/>
      <c r="F84" s="856"/>
      <c r="G84" s="856"/>
      <c r="H84" s="857">
        <f t="shared" si="18"/>
        <v>0</v>
      </c>
      <c r="I84" s="855"/>
      <c r="J84" s="854"/>
      <c r="K84" s="858"/>
      <c r="L84" s="854"/>
      <c r="M84" s="858"/>
      <c r="N84" s="854"/>
      <c r="O84" s="854"/>
      <c r="P84" s="854"/>
      <c r="Q84" s="852"/>
      <c r="R84" s="784"/>
      <c r="S84" s="784"/>
      <c r="T84" s="784"/>
      <c r="U84" s="784"/>
      <c r="V84" s="784"/>
      <c r="W84" s="784"/>
      <c r="X84" s="784"/>
      <c r="Y84" s="784"/>
      <c r="Z84" s="784"/>
      <c r="AA84" s="784"/>
      <c r="AB84" s="784"/>
    </row>
    <row r="85" spans="1:28" ht="14.55" hidden="1" customHeight="1" x14ac:dyDescent="0.3">
      <c r="A85" s="784"/>
      <c r="B85" s="854"/>
      <c r="C85" s="854"/>
      <c r="D85" s="854"/>
      <c r="E85" s="855"/>
      <c r="F85" s="856"/>
      <c r="G85" s="856"/>
      <c r="H85" s="857">
        <f t="shared" si="18"/>
        <v>0</v>
      </c>
      <c r="I85" s="855"/>
      <c r="J85" s="854"/>
      <c r="K85" s="858"/>
      <c r="L85" s="854"/>
      <c r="M85" s="858"/>
      <c r="N85" s="854"/>
      <c r="O85" s="854"/>
      <c r="P85" s="854"/>
      <c r="Q85" s="852"/>
      <c r="R85" s="784"/>
      <c r="S85" s="784"/>
      <c r="T85" s="784"/>
      <c r="U85" s="784"/>
      <c r="V85" s="784"/>
      <c r="W85" s="784"/>
      <c r="X85" s="784"/>
      <c r="Y85" s="784"/>
      <c r="Z85" s="784"/>
      <c r="AA85" s="784"/>
      <c r="AB85" s="784"/>
    </row>
    <row r="86" spans="1:28" ht="14.55" hidden="1" customHeight="1" x14ac:dyDescent="0.3">
      <c r="A86" s="784"/>
      <c r="B86" s="854"/>
      <c r="C86" s="854"/>
      <c r="D86" s="854"/>
      <c r="E86" s="855"/>
      <c r="F86" s="856"/>
      <c r="G86" s="856"/>
      <c r="H86" s="857">
        <f t="shared" si="18"/>
        <v>0</v>
      </c>
      <c r="I86" s="855"/>
      <c r="J86" s="854"/>
      <c r="K86" s="858"/>
      <c r="L86" s="854"/>
      <c r="M86" s="858"/>
      <c r="N86" s="854"/>
      <c r="O86" s="854"/>
      <c r="P86" s="854"/>
      <c r="Q86" s="852"/>
      <c r="R86" s="784"/>
      <c r="S86" s="784"/>
      <c r="T86" s="784"/>
      <c r="U86" s="784"/>
      <c r="V86" s="784"/>
      <c r="W86" s="784"/>
      <c r="X86" s="784"/>
      <c r="Y86" s="784"/>
      <c r="Z86" s="784"/>
      <c r="AA86" s="784"/>
      <c r="AB86" s="784"/>
    </row>
    <row r="87" spans="1:28" ht="14.55" hidden="1" customHeight="1" x14ac:dyDescent="0.3">
      <c r="A87" s="784"/>
      <c r="B87" s="854"/>
      <c r="C87" s="854"/>
      <c r="D87" s="854"/>
      <c r="E87" s="855"/>
      <c r="F87" s="856"/>
      <c r="G87" s="856"/>
      <c r="H87" s="857">
        <f t="shared" si="18"/>
        <v>0</v>
      </c>
      <c r="I87" s="855"/>
      <c r="J87" s="854"/>
      <c r="K87" s="858"/>
      <c r="L87" s="854"/>
      <c r="M87" s="858"/>
      <c r="N87" s="854"/>
      <c r="O87" s="854"/>
      <c r="P87" s="854"/>
      <c r="Q87" s="852"/>
      <c r="R87" s="784"/>
      <c r="S87" s="784"/>
      <c r="T87" s="784"/>
      <c r="U87" s="784"/>
      <c r="V87" s="784"/>
      <c r="W87" s="784"/>
      <c r="X87" s="784"/>
      <c r="Y87" s="784"/>
      <c r="Z87" s="784"/>
      <c r="AA87" s="784"/>
      <c r="AB87" s="784"/>
    </row>
    <row r="88" spans="1:28" ht="14.55" hidden="1" customHeight="1" x14ac:dyDescent="0.3">
      <c r="A88" s="784"/>
      <c r="B88" s="854"/>
      <c r="C88" s="854"/>
      <c r="D88" s="854"/>
      <c r="E88" s="855"/>
      <c r="F88" s="856"/>
      <c r="G88" s="856"/>
      <c r="H88" s="857">
        <f t="shared" si="18"/>
        <v>0</v>
      </c>
      <c r="I88" s="855"/>
      <c r="J88" s="854"/>
      <c r="K88" s="858"/>
      <c r="L88" s="854"/>
      <c r="M88" s="858"/>
      <c r="N88" s="854"/>
      <c r="O88" s="854"/>
      <c r="P88" s="854"/>
      <c r="Q88" s="852"/>
      <c r="R88" s="784"/>
      <c r="S88" s="784"/>
      <c r="T88" s="784"/>
      <c r="U88" s="784"/>
      <c r="V88" s="784"/>
      <c r="W88" s="784"/>
      <c r="X88" s="784"/>
      <c r="Y88" s="784"/>
      <c r="Z88" s="784"/>
      <c r="AA88" s="784"/>
      <c r="AB88" s="784"/>
    </row>
    <row r="89" spans="1:28" ht="14.55" hidden="1" customHeight="1" x14ac:dyDescent="0.3">
      <c r="A89" s="784"/>
      <c r="B89" s="854"/>
      <c r="C89" s="854"/>
      <c r="D89" s="854"/>
      <c r="E89" s="855"/>
      <c r="F89" s="856"/>
      <c r="G89" s="856"/>
      <c r="H89" s="857">
        <f t="shared" si="18"/>
        <v>0</v>
      </c>
      <c r="I89" s="855"/>
      <c r="J89" s="854"/>
      <c r="K89" s="858"/>
      <c r="L89" s="854"/>
      <c r="M89" s="858"/>
      <c r="N89" s="854"/>
      <c r="O89" s="854"/>
      <c r="P89" s="854"/>
      <c r="Q89" s="852"/>
      <c r="R89" s="784"/>
      <c r="S89" s="784"/>
      <c r="T89" s="784"/>
      <c r="U89" s="784"/>
      <c r="V89" s="784"/>
      <c r="W89" s="784"/>
      <c r="X89" s="784"/>
      <c r="Y89" s="784"/>
      <c r="Z89" s="784"/>
      <c r="AA89" s="784"/>
      <c r="AB89" s="784"/>
    </row>
    <row r="90" spans="1:28" ht="14.55" hidden="1" customHeight="1" x14ac:dyDescent="0.3">
      <c r="A90" s="784"/>
      <c r="B90" s="854"/>
      <c r="C90" s="854"/>
      <c r="D90" s="854"/>
      <c r="E90" s="855"/>
      <c r="F90" s="856"/>
      <c r="G90" s="856"/>
      <c r="H90" s="857">
        <f t="shared" si="18"/>
        <v>0</v>
      </c>
      <c r="I90" s="855"/>
      <c r="J90" s="854"/>
      <c r="K90" s="858"/>
      <c r="L90" s="854"/>
      <c r="M90" s="858"/>
      <c r="N90" s="854"/>
      <c r="O90" s="854"/>
      <c r="P90" s="854"/>
      <c r="Q90" s="852"/>
      <c r="R90" s="784"/>
      <c r="S90" s="784"/>
      <c r="T90" s="784"/>
      <c r="U90" s="784"/>
      <c r="V90" s="784"/>
      <c r="W90" s="784"/>
      <c r="X90" s="784"/>
      <c r="Y90" s="784"/>
      <c r="Z90" s="784"/>
      <c r="AA90" s="784"/>
      <c r="AB90" s="784"/>
    </row>
    <row r="91" spans="1:28" ht="14.55" hidden="1" customHeight="1" x14ac:dyDescent="0.3">
      <c r="A91" s="784"/>
      <c r="B91" s="854"/>
      <c r="C91" s="854"/>
      <c r="D91" s="854"/>
      <c r="E91" s="855"/>
      <c r="F91" s="856"/>
      <c r="G91" s="856"/>
      <c r="H91" s="857">
        <f t="shared" si="18"/>
        <v>0</v>
      </c>
      <c r="I91" s="855"/>
      <c r="J91" s="854"/>
      <c r="K91" s="858"/>
      <c r="L91" s="854"/>
      <c r="M91" s="858"/>
      <c r="N91" s="854"/>
      <c r="O91" s="854"/>
      <c r="P91" s="854"/>
      <c r="Q91" s="852"/>
      <c r="R91" s="784"/>
      <c r="S91" s="784"/>
      <c r="T91" s="784"/>
      <c r="U91" s="784"/>
      <c r="V91" s="784"/>
      <c r="W91" s="784"/>
      <c r="X91" s="784"/>
      <c r="Y91" s="784"/>
      <c r="Z91" s="784"/>
      <c r="AA91" s="784"/>
      <c r="AB91" s="784"/>
    </row>
    <row r="92" spans="1:28" ht="14.55" hidden="1" customHeight="1" x14ac:dyDescent="0.3">
      <c r="A92" s="784"/>
      <c r="B92" s="854"/>
      <c r="C92" s="854"/>
      <c r="D92" s="854"/>
      <c r="E92" s="855"/>
      <c r="F92" s="856"/>
      <c r="G92" s="856"/>
      <c r="H92" s="857">
        <f t="shared" si="18"/>
        <v>0</v>
      </c>
      <c r="I92" s="855"/>
      <c r="J92" s="854"/>
      <c r="K92" s="858"/>
      <c r="L92" s="854"/>
      <c r="M92" s="858"/>
      <c r="N92" s="854"/>
      <c r="O92" s="854"/>
      <c r="P92" s="854"/>
      <c r="Q92" s="852"/>
      <c r="R92" s="784"/>
      <c r="S92" s="784"/>
      <c r="T92" s="784"/>
      <c r="U92" s="784"/>
      <c r="V92" s="784"/>
      <c r="W92" s="784"/>
      <c r="X92" s="784"/>
      <c r="Y92" s="784"/>
      <c r="Z92" s="784"/>
      <c r="AA92" s="784"/>
      <c r="AB92" s="784"/>
    </row>
    <row r="93" spans="1:28" ht="14.55" hidden="1" customHeight="1" x14ac:dyDescent="0.3">
      <c r="A93" s="784"/>
      <c r="B93" s="854"/>
      <c r="C93" s="854"/>
      <c r="D93" s="854"/>
      <c r="E93" s="855"/>
      <c r="F93" s="856"/>
      <c r="G93" s="856"/>
      <c r="H93" s="857">
        <f t="shared" si="18"/>
        <v>0</v>
      </c>
      <c r="I93" s="855"/>
      <c r="J93" s="854"/>
      <c r="K93" s="858"/>
      <c r="L93" s="854"/>
      <c r="M93" s="858"/>
      <c r="N93" s="854"/>
      <c r="O93" s="854"/>
      <c r="P93" s="854"/>
      <c r="Q93" s="852"/>
      <c r="R93" s="784"/>
      <c r="S93" s="784"/>
      <c r="T93" s="784"/>
      <c r="U93" s="784"/>
      <c r="V93" s="784"/>
      <c r="W93" s="784"/>
      <c r="X93" s="784"/>
      <c r="Y93" s="784"/>
      <c r="Z93" s="784"/>
      <c r="AA93" s="784"/>
      <c r="AB93" s="784"/>
    </row>
    <row r="94" spans="1:28" ht="14.55" hidden="1" customHeight="1" x14ac:dyDescent="0.3">
      <c r="A94" s="784"/>
      <c r="B94" s="854"/>
      <c r="C94" s="854"/>
      <c r="D94" s="854"/>
      <c r="E94" s="855"/>
      <c r="F94" s="856"/>
      <c r="G94" s="856"/>
      <c r="H94" s="857">
        <f t="shared" si="18"/>
        <v>0</v>
      </c>
      <c r="I94" s="855"/>
      <c r="J94" s="854"/>
      <c r="K94" s="858"/>
      <c r="L94" s="854"/>
      <c r="M94" s="858"/>
      <c r="N94" s="854"/>
      <c r="O94" s="854"/>
      <c r="P94" s="854"/>
      <c r="Q94" s="852"/>
      <c r="R94" s="784"/>
      <c r="S94" s="784"/>
      <c r="T94" s="784"/>
      <c r="U94" s="784"/>
      <c r="V94" s="784"/>
      <c r="W94" s="784"/>
      <c r="X94" s="784"/>
      <c r="Y94" s="784"/>
      <c r="Z94" s="784"/>
      <c r="AA94" s="784"/>
      <c r="AB94" s="784"/>
    </row>
    <row r="95" spans="1:28" ht="14.55" hidden="1" customHeight="1" x14ac:dyDescent="0.3">
      <c r="A95" s="784"/>
      <c r="B95" s="854"/>
      <c r="C95" s="854"/>
      <c r="D95" s="854"/>
      <c r="E95" s="855"/>
      <c r="F95" s="856"/>
      <c r="G95" s="856"/>
      <c r="H95" s="857">
        <f t="shared" si="18"/>
        <v>0</v>
      </c>
      <c r="I95" s="855"/>
      <c r="J95" s="854"/>
      <c r="K95" s="858"/>
      <c r="L95" s="854"/>
      <c r="M95" s="858"/>
      <c r="N95" s="854"/>
      <c r="O95" s="854"/>
      <c r="P95" s="854"/>
      <c r="Q95" s="852"/>
      <c r="R95" s="784"/>
      <c r="S95" s="784"/>
      <c r="T95" s="784"/>
      <c r="U95" s="784"/>
      <c r="V95" s="784"/>
      <c r="W95" s="784"/>
      <c r="X95" s="784"/>
      <c r="Y95" s="784"/>
      <c r="Z95" s="784"/>
      <c r="AA95" s="784"/>
      <c r="AB95" s="784"/>
    </row>
    <row r="96" spans="1:28" ht="14.55" hidden="1" customHeight="1" x14ac:dyDescent="0.3">
      <c r="A96" s="784"/>
      <c r="B96" s="854"/>
      <c r="C96" s="854"/>
      <c r="D96" s="854"/>
      <c r="E96" s="855"/>
      <c r="F96" s="856"/>
      <c r="G96" s="856"/>
      <c r="H96" s="857">
        <f t="shared" si="18"/>
        <v>0</v>
      </c>
      <c r="I96" s="855"/>
      <c r="J96" s="854"/>
      <c r="K96" s="858"/>
      <c r="L96" s="854"/>
      <c r="M96" s="858"/>
      <c r="N96" s="854"/>
      <c r="O96" s="854"/>
      <c r="P96" s="854"/>
      <c r="Q96" s="852"/>
      <c r="R96" s="784"/>
      <c r="S96" s="784"/>
      <c r="T96" s="784"/>
      <c r="U96" s="784"/>
      <c r="V96" s="784"/>
      <c r="W96" s="784"/>
      <c r="X96" s="784"/>
      <c r="Y96" s="784"/>
      <c r="Z96" s="784"/>
      <c r="AA96" s="784"/>
      <c r="AB96" s="784"/>
    </row>
    <row r="97" spans="1:28" ht="14.55" hidden="1" customHeight="1" x14ac:dyDescent="0.3">
      <c r="A97" s="784"/>
      <c r="B97" s="854"/>
      <c r="C97" s="854"/>
      <c r="D97" s="854"/>
      <c r="E97" s="855"/>
      <c r="F97" s="856"/>
      <c r="G97" s="856"/>
      <c r="H97" s="857">
        <f t="shared" si="18"/>
        <v>0</v>
      </c>
      <c r="I97" s="855"/>
      <c r="J97" s="854"/>
      <c r="K97" s="858"/>
      <c r="L97" s="854"/>
      <c r="M97" s="858"/>
      <c r="N97" s="854"/>
      <c r="O97" s="854"/>
      <c r="P97" s="854"/>
      <c r="Q97" s="852"/>
      <c r="R97" s="784"/>
      <c r="S97" s="784"/>
      <c r="T97" s="784"/>
      <c r="U97" s="784"/>
      <c r="V97" s="784"/>
      <c r="W97" s="784"/>
      <c r="X97" s="784"/>
      <c r="Y97" s="784"/>
      <c r="Z97" s="784"/>
      <c r="AA97" s="784"/>
      <c r="AB97" s="784"/>
    </row>
    <row r="98" spans="1:28" ht="14.55" hidden="1" customHeight="1" x14ac:dyDescent="0.3">
      <c r="A98" s="784"/>
      <c r="B98" s="854"/>
      <c r="C98" s="854"/>
      <c r="D98" s="854"/>
      <c r="E98" s="855"/>
      <c r="F98" s="856"/>
      <c r="G98" s="856"/>
      <c r="H98" s="857">
        <f t="shared" si="18"/>
        <v>0</v>
      </c>
      <c r="I98" s="855"/>
      <c r="J98" s="854"/>
      <c r="K98" s="858"/>
      <c r="L98" s="854"/>
      <c r="M98" s="858"/>
      <c r="N98" s="854"/>
      <c r="O98" s="854"/>
      <c r="P98" s="854"/>
      <c r="Q98" s="852"/>
      <c r="R98" s="784"/>
      <c r="S98" s="784"/>
      <c r="T98" s="784"/>
      <c r="U98" s="784"/>
      <c r="V98" s="784"/>
      <c r="W98" s="784"/>
      <c r="X98" s="784"/>
      <c r="Y98" s="784"/>
      <c r="Z98" s="784"/>
      <c r="AA98" s="784"/>
      <c r="AB98" s="784"/>
    </row>
    <row r="99" spans="1:28" ht="14.55" hidden="1" customHeight="1" x14ac:dyDescent="0.3">
      <c r="A99" s="784"/>
      <c r="B99" s="854"/>
      <c r="C99" s="854"/>
      <c r="D99" s="854"/>
      <c r="E99" s="855"/>
      <c r="F99" s="856"/>
      <c r="G99" s="856"/>
      <c r="H99" s="857">
        <f t="shared" si="18"/>
        <v>0</v>
      </c>
      <c r="I99" s="855"/>
      <c r="J99" s="854"/>
      <c r="K99" s="858"/>
      <c r="L99" s="854"/>
      <c r="M99" s="858"/>
      <c r="N99" s="854"/>
      <c r="O99" s="854"/>
      <c r="P99" s="854"/>
      <c r="Q99" s="852"/>
      <c r="R99" s="784"/>
      <c r="S99" s="784"/>
      <c r="T99" s="784"/>
      <c r="U99" s="784"/>
      <c r="V99" s="784"/>
      <c r="W99" s="784"/>
      <c r="X99" s="784"/>
      <c r="Y99" s="784"/>
      <c r="Z99" s="784"/>
      <c r="AA99" s="784"/>
      <c r="AB99" s="784"/>
    </row>
    <row r="100" spans="1:28" ht="14.55" hidden="1" customHeight="1" x14ac:dyDescent="0.3">
      <c r="A100" s="784"/>
      <c r="B100" s="854"/>
      <c r="C100" s="854"/>
      <c r="D100" s="854"/>
      <c r="E100" s="855"/>
      <c r="F100" s="856"/>
      <c r="G100" s="856"/>
      <c r="H100" s="857">
        <f t="shared" si="18"/>
        <v>0</v>
      </c>
      <c r="I100" s="855"/>
      <c r="J100" s="854"/>
      <c r="K100" s="858"/>
      <c r="L100" s="854"/>
      <c r="M100" s="858"/>
      <c r="N100" s="854"/>
      <c r="O100" s="854"/>
      <c r="P100" s="854"/>
      <c r="Q100" s="852"/>
      <c r="R100" s="784"/>
      <c r="S100" s="784"/>
      <c r="T100" s="784"/>
      <c r="U100" s="784"/>
      <c r="V100" s="784"/>
      <c r="W100" s="784"/>
      <c r="X100" s="784"/>
      <c r="Y100" s="784"/>
      <c r="Z100" s="784"/>
      <c r="AA100" s="784"/>
      <c r="AB100" s="784"/>
    </row>
    <row r="101" spans="1:28" ht="14.55" hidden="1" customHeight="1" x14ac:dyDescent="0.3">
      <c r="A101" s="784"/>
      <c r="B101" s="854"/>
      <c r="C101" s="854"/>
      <c r="D101" s="854"/>
      <c r="E101" s="855"/>
      <c r="F101" s="856"/>
      <c r="G101" s="856"/>
      <c r="H101" s="857">
        <f t="shared" si="18"/>
        <v>0</v>
      </c>
      <c r="I101" s="855"/>
      <c r="J101" s="854"/>
      <c r="K101" s="858"/>
      <c r="L101" s="854"/>
      <c r="M101" s="858"/>
      <c r="N101" s="854"/>
      <c r="O101" s="854"/>
      <c r="P101" s="854"/>
      <c r="Q101" s="852"/>
      <c r="R101" s="784"/>
      <c r="S101" s="784"/>
      <c r="T101" s="784"/>
      <c r="U101" s="784"/>
      <c r="V101" s="784"/>
      <c r="W101" s="784"/>
      <c r="X101" s="784"/>
      <c r="Y101" s="784"/>
      <c r="Z101" s="784"/>
      <c r="AA101" s="784"/>
      <c r="AB101" s="784"/>
    </row>
    <row r="102" spans="1:28" ht="14.55" hidden="1" customHeight="1" x14ac:dyDescent="0.3">
      <c r="A102" s="784"/>
      <c r="B102" s="854"/>
      <c r="C102" s="854"/>
      <c r="D102" s="854"/>
      <c r="E102" s="855"/>
      <c r="F102" s="856"/>
      <c r="G102" s="856"/>
      <c r="H102" s="857">
        <f t="shared" si="18"/>
        <v>0</v>
      </c>
      <c r="I102" s="855"/>
      <c r="J102" s="854"/>
      <c r="K102" s="858"/>
      <c r="L102" s="854"/>
      <c r="M102" s="858"/>
      <c r="N102" s="854"/>
      <c r="O102" s="854"/>
      <c r="P102" s="854"/>
      <c r="Q102" s="852"/>
      <c r="R102" s="784"/>
      <c r="S102" s="784"/>
      <c r="T102" s="784"/>
      <c r="U102" s="784"/>
      <c r="V102" s="784"/>
      <c r="W102" s="784"/>
      <c r="X102" s="784"/>
      <c r="Y102" s="784"/>
      <c r="Z102" s="784"/>
      <c r="AA102" s="784"/>
      <c r="AB102" s="784"/>
    </row>
    <row r="103" spans="1:28" ht="14.55" hidden="1" customHeight="1" x14ac:dyDescent="0.3">
      <c r="A103" s="784"/>
      <c r="B103" s="854"/>
      <c r="C103" s="854"/>
      <c r="D103" s="854"/>
      <c r="E103" s="855"/>
      <c r="F103" s="856"/>
      <c r="G103" s="856"/>
      <c r="H103" s="857">
        <f t="shared" si="18"/>
        <v>0</v>
      </c>
      <c r="I103" s="855"/>
      <c r="J103" s="854"/>
      <c r="K103" s="858"/>
      <c r="L103" s="854"/>
      <c r="M103" s="858"/>
      <c r="N103" s="854"/>
      <c r="O103" s="854"/>
      <c r="P103" s="854"/>
      <c r="Q103" s="852"/>
      <c r="R103" s="784"/>
      <c r="S103" s="784"/>
      <c r="T103" s="784"/>
      <c r="U103" s="784"/>
      <c r="V103" s="784"/>
      <c r="W103" s="784"/>
      <c r="X103" s="784"/>
      <c r="Y103" s="784"/>
      <c r="Z103" s="784"/>
      <c r="AA103" s="784"/>
      <c r="AB103" s="784"/>
    </row>
    <row r="104" spans="1:28" ht="14.55" hidden="1" customHeight="1" x14ac:dyDescent="0.3">
      <c r="A104" s="784"/>
      <c r="B104" s="854"/>
      <c r="C104" s="854"/>
      <c r="D104" s="854"/>
      <c r="E104" s="855"/>
      <c r="F104" s="856"/>
      <c r="G104" s="856"/>
      <c r="H104" s="857">
        <f t="shared" si="18"/>
        <v>0</v>
      </c>
      <c r="I104" s="855"/>
      <c r="J104" s="854"/>
      <c r="K104" s="858"/>
      <c r="L104" s="854"/>
      <c r="M104" s="858"/>
      <c r="N104" s="854"/>
      <c r="O104" s="854"/>
      <c r="P104" s="854"/>
      <c r="Q104" s="852"/>
      <c r="R104" s="784"/>
      <c r="S104" s="784"/>
      <c r="T104" s="784"/>
      <c r="U104" s="784"/>
      <c r="V104" s="784"/>
      <c r="W104" s="784"/>
      <c r="X104" s="784"/>
      <c r="Y104" s="784"/>
      <c r="Z104" s="784"/>
      <c r="AA104" s="784"/>
      <c r="AB104" s="784"/>
    </row>
    <row r="105" spans="1:28" ht="14.55" hidden="1" customHeight="1" x14ac:dyDescent="0.3">
      <c r="A105" s="784"/>
      <c r="B105" s="854"/>
      <c r="C105" s="854"/>
      <c r="D105" s="854"/>
      <c r="E105" s="855"/>
      <c r="F105" s="856"/>
      <c r="G105" s="856"/>
      <c r="H105" s="857">
        <f t="shared" si="18"/>
        <v>0</v>
      </c>
      <c r="I105" s="855"/>
      <c r="J105" s="854"/>
      <c r="K105" s="858"/>
      <c r="L105" s="854"/>
      <c r="M105" s="858"/>
      <c r="N105" s="854"/>
      <c r="O105" s="854"/>
      <c r="P105" s="854"/>
      <c r="Q105" s="852"/>
      <c r="R105" s="784"/>
      <c r="S105" s="784"/>
      <c r="T105" s="784"/>
      <c r="U105" s="784"/>
      <c r="V105" s="784"/>
      <c r="W105" s="784"/>
      <c r="X105" s="784"/>
      <c r="Y105" s="784"/>
      <c r="Z105" s="784"/>
      <c r="AA105" s="784"/>
      <c r="AB105" s="784"/>
    </row>
    <row r="106" spans="1:28" ht="14.55" hidden="1" customHeight="1" x14ac:dyDescent="0.3">
      <c r="A106" s="784"/>
      <c r="B106" s="854"/>
      <c r="C106" s="854"/>
      <c r="D106" s="854"/>
      <c r="E106" s="855"/>
      <c r="F106" s="856"/>
      <c r="G106" s="856"/>
      <c r="H106" s="857">
        <f t="shared" si="18"/>
        <v>0</v>
      </c>
      <c r="I106" s="855"/>
      <c r="J106" s="854"/>
      <c r="K106" s="858"/>
      <c r="L106" s="854"/>
      <c r="M106" s="858"/>
      <c r="N106" s="854"/>
      <c r="O106" s="854"/>
      <c r="P106" s="854"/>
      <c r="Q106" s="852"/>
      <c r="R106" s="784"/>
      <c r="S106" s="784"/>
      <c r="T106" s="784"/>
      <c r="U106" s="784"/>
      <c r="V106" s="784"/>
      <c r="W106" s="784"/>
      <c r="X106" s="784"/>
      <c r="Y106" s="784"/>
      <c r="Z106" s="784"/>
      <c r="AA106" s="784"/>
      <c r="AB106" s="784"/>
    </row>
    <row r="107" spans="1:28" ht="14.55" hidden="1" customHeight="1" x14ac:dyDescent="0.3">
      <c r="A107" s="784"/>
      <c r="B107" s="854"/>
      <c r="C107" s="854"/>
      <c r="D107" s="854"/>
      <c r="E107" s="855"/>
      <c r="F107" s="856"/>
      <c r="G107" s="856"/>
      <c r="H107" s="857">
        <f t="shared" si="18"/>
        <v>0</v>
      </c>
      <c r="I107" s="855"/>
      <c r="J107" s="854"/>
      <c r="K107" s="858"/>
      <c r="L107" s="854"/>
      <c r="M107" s="858"/>
      <c r="N107" s="854"/>
      <c r="O107" s="854"/>
      <c r="P107" s="854"/>
      <c r="Q107" s="852"/>
      <c r="R107" s="784"/>
      <c r="S107" s="784"/>
      <c r="T107" s="784"/>
      <c r="U107" s="784"/>
      <c r="V107" s="784"/>
      <c r="W107" s="784"/>
      <c r="X107" s="784"/>
      <c r="Y107" s="784"/>
      <c r="Z107" s="784"/>
      <c r="AA107" s="784"/>
      <c r="AB107" s="784"/>
    </row>
    <row r="108" spans="1:28" ht="14.55" hidden="1" customHeight="1" x14ac:dyDescent="0.3">
      <c r="A108" s="784"/>
      <c r="B108" s="854"/>
      <c r="C108" s="854"/>
      <c r="D108" s="854"/>
      <c r="E108" s="855"/>
      <c r="F108" s="856"/>
      <c r="G108" s="856"/>
      <c r="H108" s="857">
        <f t="shared" si="18"/>
        <v>0</v>
      </c>
      <c r="I108" s="855"/>
      <c r="J108" s="854"/>
      <c r="K108" s="858"/>
      <c r="L108" s="854"/>
      <c r="M108" s="858"/>
      <c r="N108" s="854"/>
      <c r="O108" s="854"/>
      <c r="P108" s="854"/>
      <c r="Q108" s="852"/>
      <c r="R108" s="784"/>
      <c r="S108" s="784"/>
      <c r="T108" s="784"/>
      <c r="U108" s="784"/>
      <c r="V108" s="784"/>
      <c r="W108" s="784"/>
      <c r="X108" s="784"/>
      <c r="Y108" s="784"/>
      <c r="Z108" s="784"/>
      <c r="AA108" s="784"/>
      <c r="AB108" s="784"/>
    </row>
    <row r="109" spans="1:28" ht="14.55" hidden="1" customHeight="1" x14ac:dyDescent="0.3">
      <c r="A109" s="784"/>
      <c r="B109" s="854"/>
      <c r="C109" s="854"/>
      <c r="D109" s="854"/>
      <c r="E109" s="855"/>
      <c r="F109" s="856"/>
      <c r="G109" s="856"/>
      <c r="H109" s="857">
        <f t="shared" si="18"/>
        <v>0</v>
      </c>
      <c r="I109" s="855"/>
      <c r="J109" s="854"/>
      <c r="K109" s="858"/>
      <c r="L109" s="854"/>
      <c r="M109" s="858"/>
      <c r="N109" s="854"/>
      <c r="O109" s="854"/>
      <c r="P109" s="854"/>
      <c r="Q109" s="852"/>
      <c r="R109" s="784"/>
      <c r="S109" s="784"/>
      <c r="T109" s="784"/>
      <c r="U109" s="784"/>
      <c r="V109" s="784"/>
      <c r="W109" s="784"/>
      <c r="X109" s="784"/>
      <c r="Y109" s="784"/>
      <c r="Z109" s="784"/>
      <c r="AA109" s="784"/>
      <c r="AB109" s="784"/>
    </row>
    <row r="110" spans="1:28" ht="14.55" hidden="1" customHeight="1" x14ac:dyDescent="0.3">
      <c r="A110" s="784"/>
      <c r="B110" s="854"/>
      <c r="C110" s="854"/>
      <c r="D110" s="854"/>
      <c r="E110" s="855"/>
      <c r="F110" s="856"/>
      <c r="G110" s="856"/>
      <c r="H110" s="857">
        <f t="shared" si="18"/>
        <v>0</v>
      </c>
      <c r="I110" s="855"/>
      <c r="J110" s="854"/>
      <c r="K110" s="858"/>
      <c r="L110" s="854"/>
      <c r="M110" s="858"/>
      <c r="N110" s="854"/>
      <c r="O110" s="854"/>
      <c r="P110" s="854"/>
      <c r="Q110" s="852"/>
      <c r="R110" s="784"/>
      <c r="S110" s="784"/>
      <c r="T110" s="784"/>
      <c r="U110" s="784"/>
      <c r="V110" s="784"/>
      <c r="W110" s="784"/>
      <c r="X110" s="784"/>
      <c r="Y110" s="784"/>
      <c r="Z110" s="784"/>
      <c r="AA110" s="784"/>
      <c r="AB110" s="784"/>
    </row>
    <row r="111" spans="1:28" ht="14.55" hidden="1" customHeight="1" x14ac:dyDescent="0.3">
      <c r="A111" s="784"/>
      <c r="B111" s="854"/>
      <c r="C111" s="854"/>
      <c r="D111" s="854"/>
      <c r="E111" s="855"/>
      <c r="F111" s="856"/>
      <c r="G111" s="856"/>
      <c r="H111" s="857">
        <f t="shared" si="18"/>
        <v>0</v>
      </c>
      <c r="I111" s="855"/>
      <c r="J111" s="854"/>
      <c r="K111" s="858"/>
      <c r="L111" s="854"/>
      <c r="M111" s="858"/>
      <c r="N111" s="854"/>
      <c r="O111" s="854"/>
      <c r="P111" s="854"/>
      <c r="Q111" s="852"/>
      <c r="R111" s="784"/>
      <c r="S111" s="784"/>
      <c r="T111" s="784"/>
      <c r="U111" s="784"/>
      <c r="V111" s="784"/>
      <c r="W111" s="784"/>
      <c r="X111" s="784"/>
      <c r="Y111" s="784"/>
      <c r="Z111" s="784"/>
      <c r="AA111" s="784"/>
      <c r="AB111" s="784"/>
    </row>
    <row r="112" spans="1:28" ht="14.55" hidden="1" customHeight="1" x14ac:dyDescent="0.3">
      <c r="A112" s="784"/>
      <c r="B112" s="854"/>
      <c r="C112" s="854"/>
      <c r="D112" s="854"/>
      <c r="E112" s="855"/>
      <c r="F112" s="856"/>
      <c r="G112" s="856"/>
      <c r="H112" s="857">
        <f t="shared" si="18"/>
        <v>0</v>
      </c>
      <c r="I112" s="855"/>
      <c r="J112" s="854"/>
      <c r="K112" s="858"/>
      <c r="L112" s="854"/>
      <c r="M112" s="858"/>
      <c r="N112" s="854"/>
      <c r="O112" s="854"/>
      <c r="P112" s="854"/>
      <c r="Q112" s="852"/>
      <c r="R112" s="784"/>
      <c r="S112" s="784"/>
      <c r="T112" s="784"/>
      <c r="U112" s="784"/>
      <c r="V112" s="784"/>
      <c r="W112" s="784"/>
      <c r="X112" s="784"/>
      <c r="Y112" s="784"/>
      <c r="Z112" s="784"/>
      <c r="AA112" s="784"/>
      <c r="AB112" s="784"/>
    </row>
    <row r="113" spans="1:28" ht="14.55" hidden="1" customHeight="1" x14ac:dyDescent="0.3">
      <c r="A113" s="784"/>
      <c r="B113" s="854"/>
      <c r="C113" s="854"/>
      <c r="D113" s="854"/>
      <c r="E113" s="855"/>
      <c r="F113" s="856"/>
      <c r="G113" s="856"/>
      <c r="H113" s="857">
        <f t="shared" si="18"/>
        <v>0</v>
      </c>
      <c r="I113" s="855"/>
      <c r="J113" s="854"/>
      <c r="K113" s="858"/>
      <c r="L113" s="854"/>
      <c r="M113" s="858"/>
      <c r="N113" s="854"/>
      <c r="O113" s="854"/>
      <c r="P113" s="854"/>
      <c r="Q113" s="852"/>
      <c r="R113" s="784"/>
      <c r="S113" s="784"/>
      <c r="T113" s="784"/>
      <c r="U113" s="784"/>
      <c r="V113" s="784"/>
      <c r="W113" s="784"/>
      <c r="X113" s="784"/>
      <c r="Y113" s="784"/>
      <c r="Z113" s="784"/>
      <c r="AA113" s="784"/>
      <c r="AB113" s="784"/>
    </row>
    <row r="114" spans="1:28" ht="14.55" hidden="1" customHeight="1" x14ac:dyDescent="0.3">
      <c r="A114" s="784"/>
      <c r="B114" s="854"/>
      <c r="C114" s="854"/>
      <c r="D114" s="854"/>
      <c r="E114" s="855"/>
      <c r="F114" s="856"/>
      <c r="G114" s="856"/>
      <c r="H114" s="857">
        <f t="shared" si="18"/>
        <v>0</v>
      </c>
      <c r="I114" s="855"/>
      <c r="J114" s="854"/>
      <c r="K114" s="858"/>
      <c r="L114" s="854"/>
      <c r="M114" s="858"/>
      <c r="N114" s="854"/>
      <c r="O114" s="854"/>
      <c r="P114" s="854"/>
      <c r="Q114" s="852"/>
      <c r="R114" s="784"/>
      <c r="S114" s="784"/>
      <c r="T114" s="784"/>
      <c r="U114" s="784"/>
      <c r="V114" s="784"/>
      <c r="W114" s="784"/>
      <c r="X114" s="784"/>
      <c r="Y114" s="784"/>
      <c r="Z114" s="784"/>
      <c r="AA114" s="784"/>
      <c r="AB114" s="784"/>
    </row>
    <row r="115" spans="1:28" ht="14.55" hidden="1" customHeight="1" x14ac:dyDescent="0.3">
      <c r="A115" s="784"/>
      <c r="B115" s="854"/>
      <c r="C115" s="854"/>
      <c r="D115" s="854"/>
      <c r="E115" s="855"/>
      <c r="F115" s="856"/>
      <c r="G115" s="856"/>
      <c r="H115" s="857">
        <f t="shared" si="18"/>
        <v>0</v>
      </c>
      <c r="I115" s="855"/>
      <c r="J115" s="854"/>
      <c r="K115" s="858"/>
      <c r="L115" s="854"/>
      <c r="M115" s="858"/>
      <c r="N115" s="854"/>
      <c r="O115" s="854"/>
      <c r="P115" s="854"/>
      <c r="Q115" s="852"/>
      <c r="R115" s="784"/>
      <c r="S115" s="784"/>
      <c r="T115" s="784"/>
      <c r="U115" s="784"/>
      <c r="V115" s="784"/>
      <c r="W115" s="784"/>
      <c r="X115" s="784"/>
      <c r="Y115" s="784"/>
      <c r="Z115" s="784"/>
      <c r="AA115" s="784"/>
      <c r="AB115" s="784"/>
    </row>
    <row r="116" spans="1:28" ht="14.55" hidden="1" customHeight="1" x14ac:dyDescent="0.3">
      <c r="A116" s="784"/>
      <c r="B116" s="854"/>
      <c r="C116" s="854"/>
      <c r="D116" s="854"/>
      <c r="E116" s="855"/>
      <c r="F116" s="856"/>
      <c r="G116" s="856"/>
      <c r="H116" s="857">
        <f t="shared" si="18"/>
        <v>0</v>
      </c>
      <c r="I116" s="855"/>
      <c r="J116" s="854"/>
      <c r="K116" s="858"/>
      <c r="L116" s="854"/>
      <c r="M116" s="858"/>
      <c r="N116" s="854"/>
      <c r="O116" s="854"/>
      <c r="P116" s="854"/>
      <c r="Q116" s="852"/>
      <c r="R116" s="784"/>
      <c r="S116" s="784"/>
      <c r="T116" s="784"/>
      <c r="U116" s="784"/>
      <c r="V116" s="784"/>
      <c r="W116" s="784"/>
      <c r="X116" s="784"/>
      <c r="Y116" s="784"/>
      <c r="Z116" s="784"/>
      <c r="AA116" s="784"/>
      <c r="AB116" s="784"/>
    </row>
    <row r="117" spans="1:28" ht="14.55" hidden="1" customHeight="1" x14ac:dyDescent="0.3">
      <c r="A117" s="784"/>
      <c r="B117" s="854"/>
      <c r="C117" s="854"/>
      <c r="D117" s="854"/>
      <c r="E117" s="855"/>
      <c r="F117" s="856"/>
      <c r="G117" s="856"/>
      <c r="H117" s="857">
        <f t="shared" si="18"/>
        <v>0</v>
      </c>
      <c r="I117" s="855"/>
      <c r="J117" s="854"/>
      <c r="K117" s="858"/>
      <c r="L117" s="854"/>
      <c r="M117" s="858"/>
      <c r="N117" s="854"/>
      <c r="O117" s="854"/>
      <c r="P117" s="854"/>
      <c r="Q117" s="852"/>
      <c r="R117" s="784"/>
      <c r="S117" s="784"/>
      <c r="T117" s="784"/>
      <c r="U117" s="784"/>
      <c r="V117" s="784"/>
      <c r="W117" s="784"/>
      <c r="X117" s="784"/>
      <c r="Y117" s="784"/>
      <c r="Z117" s="784"/>
      <c r="AA117" s="784"/>
      <c r="AB117" s="784"/>
    </row>
    <row r="118" spans="1:28" ht="14.55" hidden="1" customHeight="1" x14ac:dyDescent="0.3">
      <c r="A118" s="784"/>
      <c r="B118" s="854"/>
      <c r="C118" s="854"/>
      <c r="D118" s="854"/>
      <c r="E118" s="855"/>
      <c r="F118" s="856"/>
      <c r="G118" s="856"/>
      <c r="H118" s="857">
        <f t="shared" si="18"/>
        <v>0</v>
      </c>
      <c r="I118" s="855"/>
      <c r="J118" s="854"/>
      <c r="K118" s="858"/>
      <c r="L118" s="854"/>
      <c r="M118" s="858"/>
      <c r="N118" s="854"/>
      <c r="O118" s="854"/>
      <c r="P118" s="854"/>
      <c r="Q118" s="852"/>
      <c r="R118" s="784"/>
      <c r="S118" s="784"/>
      <c r="T118" s="784"/>
      <c r="U118" s="784"/>
      <c r="V118" s="784"/>
      <c r="W118" s="784"/>
      <c r="X118" s="784"/>
      <c r="Y118" s="784"/>
      <c r="Z118" s="784"/>
      <c r="AA118" s="784"/>
      <c r="AB118" s="784"/>
    </row>
    <row r="119" spans="1:28" ht="14.55" hidden="1" customHeight="1" x14ac:dyDescent="0.3">
      <c r="A119" s="784"/>
      <c r="B119" s="854"/>
      <c r="C119" s="854"/>
      <c r="D119" s="854"/>
      <c r="E119" s="855"/>
      <c r="F119" s="856"/>
      <c r="G119" s="856"/>
      <c r="H119" s="857">
        <f t="shared" si="18"/>
        <v>0</v>
      </c>
      <c r="I119" s="855"/>
      <c r="J119" s="854"/>
      <c r="K119" s="858"/>
      <c r="L119" s="854"/>
      <c r="M119" s="858"/>
      <c r="N119" s="854"/>
      <c r="O119" s="854"/>
      <c r="P119" s="854"/>
      <c r="Q119" s="852"/>
      <c r="R119" s="784"/>
      <c r="S119" s="784"/>
      <c r="T119" s="784"/>
      <c r="U119" s="784"/>
      <c r="V119" s="784"/>
      <c r="W119" s="784"/>
      <c r="X119" s="784"/>
      <c r="Y119" s="784"/>
      <c r="Z119" s="784"/>
      <c r="AA119" s="784"/>
      <c r="AB119" s="784"/>
    </row>
    <row r="120" spans="1:28" ht="14.55" hidden="1" customHeight="1" x14ac:dyDescent="0.3">
      <c r="A120" s="784"/>
      <c r="B120" s="854"/>
      <c r="C120" s="854"/>
      <c r="D120" s="854"/>
      <c r="E120" s="855"/>
      <c r="F120" s="856"/>
      <c r="G120" s="856"/>
      <c r="H120" s="857">
        <f t="shared" si="18"/>
        <v>0</v>
      </c>
      <c r="I120" s="855"/>
      <c r="J120" s="854"/>
      <c r="K120" s="858"/>
      <c r="L120" s="854"/>
      <c r="M120" s="858"/>
      <c r="N120" s="854"/>
      <c r="O120" s="854"/>
      <c r="P120" s="854"/>
      <c r="Q120" s="852"/>
      <c r="R120" s="784"/>
      <c r="S120" s="784"/>
      <c r="T120" s="784"/>
      <c r="U120" s="784"/>
      <c r="V120" s="784"/>
      <c r="W120" s="784"/>
      <c r="X120" s="784"/>
      <c r="Y120" s="784"/>
      <c r="Z120" s="784"/>
      <c r="AA120" s="784"/>
      <c r="AB120" s="784"/>
    </row>
    <row r="121" spans="1:28" ht="14.55" hidden="1" customHeight="1" x14ac:dyDescent="0.3">
      <c r="A121" s="784"/>
      <c r="B121" s="854"/>
      <c r="C121" s="854"/>
      <c r="D121" s="854"/>
      <c r="E121" s="855"/>
      <c r="F121" s="856"/>
      <c r="G121" s="856"/>
      <c r="H121" s="857">
        <f t="shared" si="18"/>
        <v>0</v>
      </c>
      <c r="I121" s="855"/>
      <c r="J121" s="854"/>
      <c r="K121" s="858"/>
      <c r="L121" s="854"/>
      <c r="M121" s="858"/>
      <c r="N121" s="854"/>
      <c r="O121" s="854"/>
      <c r="P121" s="854"/>
      <c r="Q121" s="852"/>
      <c r="R121" s="784"/>
      <c r="S121" s="784"/>
      <c r="T121" s="784"/>
      <c r="U121" s="784"/>
      <c r="V121" s="784"/>
      <c r="W121" s="784"/>
      <c r="X121" s="784"/>
      <c r="Y121" s="784"/>
      <c r="Z121" s="784"/>
      <c r="AA121" s="784"/>
      <c r="AB121" s="784"/>
    </row>
    <row r="122" spans="1:28" ht="14.55" hidden="1" customHeight="1" x14ac:dyDescent="0.3">
      <c r="A122" s="784"/>
      <c r="B122" s="854"/>
      <c r="C122" s="854"/>
      <c r="D122" s="854"/>
      <c r="E122" s="855"/>
      <c r="F122" s="856"/>
      <c r="G122" s="856"/>
      <c r="H122" s="857">
        <f t="shared" si="18"/>
        <v>0</v>
      </c>
      <c r="I122" s="855"/>
      <c r="J122" s="854"/>
      <c r="K122" s="858"/>
      <c r="L122" s="854"/>
      <c r="M122" s="858"/>
      <c r="N122" s="854"/>
      <c r="O122" s="854"/>
      <c r="P122" s="854"/>
      <c r="Q122" s="852"/>
      <c r="R122" s="784"/>
      <c r="S122" s="784"/>
      <c r="T122" s="784"/>
      <c r="U122" s="784"/>
      <c r="V122" s="784"/>
      <c r="W122" s="784"/>
      <c r="X122" s="784"/>
      <c r="Y122" s="784"/>
      <c r="Z122" s="784"/>
      <c r="AA122" s="784"/>
      <c r="AB122" s="784"/>
    </row>
    <row r="123" spans="1:28" ht="14.55" hidden="1" customHeight="1" x14ac:dyDescent="0.3">
      <c r="A123" s="784"/>
      <c r="B123" s="854"/>
      <c r="C123" s="854"/>
      <c r="D123" s="854"/>
      <c r="E123" s="855"/>
      <c r="F123" s="856"/>
      <c r="G123" s="856"/>
      <c r="H123" s="857">
        <f t="shared" si="18"/>
        <v>0</v>
      </c>
      <c r="I123" s="855"/>
      <c r="J123" s="854"/>
      <c r="K123" s="858"/>
      <c r="L123" s="854"/>
      <c r="M123" s="858"/>
      <c r="N123" s="854"/>
      <c r="O123" s="854"/>
      <c r="P123" s="854"/>
      <c r="Q123" s="852"/>
      <c r="R123" s="784"/>
      <c r="S123" s="784"/>
      <c r="T123" s="784"/>
      <c r="U123" s="784"/>
      <c r="V123" s="784"/>
      <c r="W123" s="784"/>
      <c r="X123" s="784"/>
      <c r="Y123" s="784"/>
      <c r="Z123" s="784"/>
      <c r="AA123" s="784"/>
      <c r="AB123" s="784"/>
    </row>
    <row r="124" spans="1:28" ht="14.55" hidden="1" customHeight="1" x14ac:dyDescent="0.3">
      <c r="A124" s="784"/>
      <c r="B124" s="854"/>
      <c r="C124" s="854"/>
      <c r="D124" s="854"/>
      <c r="E124" s="855"/>
      <c r="F124" s="856"/>
      <c r="G124" s="856"/>
      <c r="H124" s="857">
        <f t="shared" si="18"/>
        <v>0</v>
      </c>
      <c r="I124" s="855"/>
      <c r="J124" s="854"/>
      <c r="K124" s="858"/>
      <c r="L124" s="854"/>
      <c r="M124" s="858"/>
      <c r="N124" s="854"/>
      <c r="O124" s="854"/>
      <c r="P124" s="854"/>
      <c r="Q124" s="852"/>
      <c r="R124" s="784"/>
      <c r="S124" s="784"/>
      <c r="T124" s="784"/>
      <c r="U124" s="784"/>
      <c r="V124" s="784"/>
      <c r="W124" s="784"/>
      <c r="X124" s="784"/>
      <c r="Y124" s="784"/>
      <c r="Z124" s="784"/>
      <c r="AA124" s="784"/>
      <c r="AB124" s="784"/>
    </row>
    <row r="125" spans="1:28" ht="14.55" hidden="1" customHeight="1" x14ac:dyDescent="0.3">
      <c r="A125" s="784"/>
      <c r="B125" s="854"/>
      <c r="C125" s="854"/>
      <c r="D125" s="854"/>
      <c r="E125" s="855"/>
      <c r="F125" s="856"/>
      <c r="G125" s="856"/>
      <c r="H125" s="857">
        <f t="shared" si="18"/>
        <v>0</v>
      </c>
      <c r="I125" s="855"/>
      <c r="J125" s="854"/>
      <c r="K125" s="858"/>
      <c r="L125" s="854"/>
      <c r="M125" s="858"/>
      <c r="N125" s="854"/>
      <c r="O125" s="854"/>
      <c r="P125" s="854"/>
      <c r="Q125" s="852"/>
      <c r="R125" s="784"/>
      <c r="S125" s="784"/>
      <c r="T125" s="784"/>
      <c r="U125" s="784"/>
      <c r="V125" s="784"/>
      <c r="W125" s="784"/>
      <c r="X125" s="784"/>
      <c r="Y125" s="784"/>
      <c r="Z125" s="784"/>
      <c r="AA125" s="784"/>
      <c r="AB125" s="784"/>
    </row>
    <row r="126" spans="1:28" ht="14.55" hidden="1" customHeight="1" x14ac:dyDescent="0.3">
      <c r="A126" s="784"/>
      <c r="B126" s="854"/>
      <c r="C126" s="854"/>
      <c r="D126" s="854"/>
      <c r="E126" s="855"/>
      <c r="F126" s="856"/>
      <c r="G126" s="856"/>
      <c r="H126" s="857">
        <f t="shared" si="18"/>
        <v>0</v>
      </c>
      <c r="I126" s="855"/>
      <c r="J126" s="854"/>
      <c r="K126" s="858"/>
      <c r="L126" s="854"/>
      <c r="M126" s="858"/>
      <c r="N126" s="854"/>
      <c r="O126" s="854"/>
      <c r="P126" s="854"/>
      <c r="Q126" s="852"/>
      <c r="R126" s="784"/>
      <c r="S126" s="784"/>
      <c r="T126" s="784"/>
      <c r="U126" s="784"/>
      <c r="V126" s="784"/>
      <c r="W126" s="784"/>
      <c r="X126" s="784"/>
      <c r="Y126" s="784"/>
      <c r="Z126" s="784"/>
      <c r="AA126" s="784"/>
      <c r="AB126" s="784"/>
    </row>
    <row r="127" spans="1:28" ht="14.55" hidden="1" customHeight="1" x14ac:dyDescent="0.3">
      <c r="A127" s="784"/>
      <c r="B127" s="854"/>
      <c r="C127" s="854"/>
      <c r="D127" s="854"/>
      <c r="E127" s="855"/>
      <c r="F127" s="856"/>
      <c r="G127" s="856"/>
      <c r="H127" s="857">
        <f t="shared" si="18"/>
        <v>0</v>
      </c>
      <c r="I127" s="855"/>
      <c r="J127" s="854"/>
      <c r="K127" s="858"/>
      <c r="L127" s="854"/>
      <c r="M127" s="858"/>
      <c r="N127" s="854"/>
      <c r="O127" s="854"/>
      <c r="P127" s="854"/>
      <c r="Q127" s="852"/>
      <c r="R127" s="784"/>
      <c r="S127" s="784"/>
      <c r="T127" s="784"/>
      <c r="U127" s="784"/>
      <c r="V127" s="784"/>
      <c r="W127" s="784"/>
      <c r="X127" s="784"/>
      <c r="Y127" s="784"/>
      <c r="Z127" s="784"/>
      <c r="AA127" s="784"/>
      <c r="AB127" s="784"/>
    </row>
    <row r="128" spans="1:28" ht="14.55" hidden="1" customHeight="1" x14ac:dyDescent="0.3">
      <c r="A128" s="784"/>
      <c r="B128" s="854"/>
      <c r="C128" s="854"/>
      <c r="D128" s="854"/>
      <c r="E128" s="855"/>
      <c r="F128" s="856"/>
      <c r="G128" s="856"/>
      <c r="H128" s="857">
        <f t="shared" si="18"/>
        <v>0</v>
      </c>
      <c r="I128" s="855"/>
      <c r="J128" s="854"/>
      <c r="K128" s="858"/>
      <c r="L128" s="854"/>
      <c r="M128" s="858"/>
      <c r="N128" s="854"/>
      <c r="O128" s="854"/>
      <c r="P128" s="854"/>
      <c r="Q128" s="852"/>
      <c r="R128" s="784"/>
      <c r="S128" s="784"/>
      <c r="T128" s="784"/>
      <c r="U128" s="784"/>
      <c r="V128" s="784"/>
      <c r="W128" s="784"/>
      <c r="X128" s="784"/>
      <c r="Y128" s="784"/>
      <c r="Z128" s="784"/>
      <c r="AA128" s="784"/>
      <c r="AB128" s="784"/>
    </row>
    <row r="129" spans="1:28" ht="14.55" hidden="1" customHeight="1" x14ac:dyDescent="0.3">
      <c r="A129" s="784"/>
      <c r="B129" s="854"/>
      <c r="C129" s="854"/>
      <c r="D129" s="854"/>
      <c r="E129" s="855"/>
      <c r="F129" s="856"/>
      <c r="G129" s="856"/>
      <c r="H129" s="857">
        <f t="shared" si="18"/>
        <v>0</v>
      </c>
      <c r="I129" s="855"/>
      <c r="J129" s="854"/>
      <c r="K129" s="858"/>
      <c r="L129" s="854"/>
      <c r="M129" s="858"/>
      <c r="N129" s="854"/>
      <c r="O129" s="854"/>
      <c r="P129" s="854"/>
      <c r="Q129" s="852"/>
      <c r="R129" s="784"/>
      <c r="S129" s="784"/>
      <c r="T129" s="784"/>
      <c r="U129" s="784"/>
      <c r="V129" s="784"/>
      <c r="W129" s="784"/>
      <c r="X129" s="784"/>
      <c r="Y129" s="784"/>
      <c r="Z129" s="784"/>
      <c r="AA129" s="784"/>
      <c r="AB129" s="784"/>
    </row>
    <row r="130" spans="1:28" ht="14.55" hidden="1" customHeight="1" x14ac:dyDescent="0.3">
      <c r="A130" s="784"/>
      <c r="B130" s="854"/>
      <c r="C130" s="854"/>
      <c r="D130" s="854"/>
      <c r="E130" s="855"/>
      <c r="F130" s="856"/>
      <c r="G130" s="856"/>
      <c r="H130" s="857">
        <f t="shared" si="18"/>
        <v>0</v>
      </c>
      <c r="I130" s="855"/>
      <c r="J130" s="854"/>
      <c r="K130" s="858"/>
      <c r="L130" s="854"/>
      <c r="M130" s="858"/>
      <c r="N130" s="854"/>
      <c r="O130" s="854"/>
      <c r="P130" s="854"/>
      <c r="Q130" s="852"/>
      <c r="R130" s="784"/>
      <c r="S130" s="784"/>
      <c r="T130" s="784"/>
      <c r="U130" s="784"/>
      <c r="V130" s="784"/>
      <c r="W130" s="784"/>
      <c r="X130" s="784"/>
      <c r="Y130" s="784"/>
      <c r="Z130" s="784"/>
      <c r="AA130" s="784"/>
      <c r="AB130" s="784"/>
    </row>
    <row r="131" spans="1:28" ht="14.55" hidden="1" customHeight="1" x14ac:dyDescent="0.3">
      <c r="A131" s="784"/>
      <c r="B131" s="854"/>
      <c r="C131" s="854"/>
      <c r="D131" s="854"/>
      <c r="E131" s="855"/>
      <c r="F131" s="856"/>
      <c r="G131" s="856"/>
      <c r="H131" s="857">
        <f t="shared" si="18"/>
        <v>0</v>
      </c>
      <c r="I131" s="855"/>
      <c r="J131" s="854"/>
      <c r="K131" s="858"/>
      <c r="L131" s="854"/>
      <c r="M131" s="858"/>
      <c r="N131" s="854"/>
      <c r="O131" s="854"/>
      <c r="P131" s="854"/>
      <c r="Q131" s="852"/>
      <c r="R131" s="784"/>
      <c r="S131" s="784"/>
      <c r="T131" s="784"/>
      <c r="U131" s="784"/>
      <c r="V131" s="784"/>
      <c r="W131" s="784"/>
      <c r="X131" s="784"/>
      <c r="Y131" s="784"/>
      <c r="Z131" s="784"/>
      <c r="AA131" s="784"/>
      <c r="AB131" s="784"/>
    </row>
    <row r="132" spans="1:28" ht="14.55" hidden="1" customHeight="1" x14ac:dyDescent="0.3">
      <c r="A132" s="784"/>
      <c r="B132" s="854"/>
      <c r="C132" s="854"/>
      <c r="D132" s="854"/>
      <c r="E132" s="855"/>
      <c r="F132" s="856"/>
      <c r="G132" s="856"/>
      <c r="H132" s="857">
        <f t="shared" si="18"/>
        <v>0</v>
      </c>
      <c r="I132" s="855"/>
      <c r="J132" s="854"/>
      <c r="K132" s="858"/>
      <c r="L132" s="854"/>
      <c r="M132" s="858"/>
      <c r="N132" s="854"/>
      <c r="O132" s="854"/>
      <c r="P132" s="854"/>
      <c r="Q132" s="852"/>
      <c r="R132" s="784"/>
      <c r="S132" s="784"/>
      <c r="T132" s="784"/>
      <c r="U132" s="784"/>
      <c r="V132" s="784"/>
      <c r="W132" s="784"/>
      <c r="X132" s="784"/>
      <c r="Y132" s="784"/>
      <c r="Z132" s="784"/>
      <c r="AA132" s="784"/>
      <c r="AB132" s="784"/>
    </row>
    <row r="133" spans="1:28" ht="14.55" hidden="1" customHeight="1" x14ac:dyDescent="0.3">
      <c r="A133" s="784"/>
      <c r="B133" s="854"/>
      <c r="C133" s="854"/>
      <c r="D133" s="854"/>
      <c r="E133" s="855"/>
      <c r="F133" s="856"/>
      <c r="G133" s="856"/>
      <c r="H133" s="857">
        <f t="shared" si="18"/>
        <v>0</v>
      </c>
      <c r="I133" s="855"/>
      <c r="J133" s="854"/>
      <c r="K133" s="858"/>
      <c r="L133" s="854"/>
      <c r="M133" s="858"/>
      <c r="N133" s="854"/>
      <c r="O133" s="854"/>
      <c r="P133" s="854"/>
      <c r="Q133" s="852"/>
      <c r="R133" s="784"/>
      <c r="S133" s="784"/>
      <c r="T133" s="784"/>
      <c r="U133" s="784"/>
      <c r="V133" s="784"/>
      <c r="W133" s="784"/>
      <c r="X133" s="784"/>
      <c r="Y133" s="784"/>
      <c r="Z133" s="784"/>
      <c r="AA133" s="784"/>
      <c r="AB133" s="784"/>
    </row>
    <row r="134" spans="1:28" ht="14.55" hidden="1" customHeight="1" x14ac:dyDescent="0.3">
      <c r="A134" s="784"/>
      <c r="B134" s="854"/>
      <c r="C134" s="854"/>
      <c r="D134" s="854"/>
      <c r="E134" s="855"/>
      <c r="F134" s="856"/>
      <c r="G134" s="856"/>
      <c r="H134" s="857">
        <f t="shared" si="18"/>
        <v>0</v>
      </c>
      <c r="I134" s="855"/>
      <c r="J134" s="854"/>
      <c r="K134" s="858"/>
      <c r="L134" s="854"/>
      <c r="M134" s="858"/>
      <c r="N134" s="854"/>
      <c r="O134" s="854"/>
      <c r="P134" s="854"/>
      <c r="Q134" s="852"/>
      <c r="R134" s="784"/>
      <c r="S134" s="784"/>
      <c r="T134" s="784"/>
      <c r="U134" s="784"/>
      <c r="V134" s="784"/>
      <c r="W134" s="784"/>
      <c r="X134" s="784"/>
      <c r="Y134" s="784"/>
      <c r="Z134" s="784"/>
      <c r="AA134" s="784"/>
      <c r="AB134" s="784"/>
    </row>
    <row r="135" spans="1:28" ht="14.55" hidden="1" customHeight="1" x14ac:dyDescent="0.3">
      <c r="A135" s="784"/>
      <c r="B135" s="854"/>
      <c r="C135" s="854"/>
      <c r="D135" s="854"/>
      <c r="E135" s="855"/>
      <c r="F135" s="856"/>
      <c r="G135" s="856"/>
      <c r="H135" s="857">
        <f t="shared" si="18"/>
        <v>0</v>
      </c>
      <c r="I135" s="855"/>
      <c r="J135" s="854"/>
      <c r="K135" s="858"/>
      <c r="L135" s="854"/>
      <c r="M135" s="858"/>
      <c r="N135" s="854"/>
      <c r="O135" s="854"/>
      <c r="P135" s="854"/>
      <c r="Q135" s="852"/>
      <c r="R135" s="784"/>
      <c r="S135" s="784"/>
      <c r="T135" s="784"/>
      <c r="U135" s="784"/>
      <c r="V135" s="784"/>
      <c r="W135" s="784"/>
      <c r="X135" s="784"/>
      <c r="Y135" s="784"/>
      <c r="Z135" s="784"/>
      <c r="AA135" s="784"/>
      <c r="AB135" s="784"/>
    </row>
    <row r="136" spans="1:28" ht="14.55" hidden="1" customHeight="1" x14ac:dyDescent="0.3">
      <c r="A136" s="784"/>
      <c r="B136" s="854"/>
      <c r="C136" s="854"/>
      <c r="D136" s="854"/>
      <c r="E136" s="855"/>
      <c r="F136" s="856"/>
      <c r="G136" s="856"/>
      <c r="H136" s="857">
        <f t="shared" si="18"/>
        <v>0</v>
      </c>
      <c r="I136" s="855"/>
      <c r="J136" s="854"/>
      <c r="K136" s="858"/>
      <c r="L136" s="854"/>
      <c r="M136" s="858"/>
      <c r="N136" s="854"/>
      <c r="O136" s="854"/>
      <c r="P136" s="854"/>
      <c r="Q136" s="852"/>
      <c r="R136" s="784"/>
      <c r="S136" s="784"/>
      <c r="T136" s="784"/>
      <c r="U136" s="784"/>
      <c r="V136" s="784"/>
      <c r="W136" s="784"/>
      <c r="X136" s="784"/>
      <c r="Y136" s="784"/>
      <c r="Z136" s="784"/>
      <c r="AA136" s="784"/>
      <c r="AB136" s="784"/>
    </row>
    <row r="137" spans="1:28" ht="14.55" hidden="1" customHeight="1" x14ac:dyDescent="0.3">
      <c r="A137" s="784"/>
      <c r="B137" s="854"/>
      <c r="C137" s="854"/>
      <c r="D137" s="854"/>
      <c r="E137" s="855"/>
      <c r="F137" s="856"/>
      <c r="G137" s="856"/>
      <c r="H137" s="857">
        <f t="shared" si="18"/>
        <v>0</v>
      </c>
      <c r="I137" s="855"/>
      <c r="J137" s="854"/>
      <c r="K137" s="858"/>
      <c r="L137" s="854"/>
      <c r="M137" s="858"/>
      <c r="N137" s="854"/>
      <c r="O137" s="854"/>
      <c r="P137" s="854"/>
      <c r="Q137" s="852"/>
      <c r="R137" s="784"/>
      <c r="S137" s="784"/>
      <c r="T137" s="784"/>
      <c r="U137" s="784"/>
      <c r="V137" s="784"/>
      <c r="W137" s="784"/>
      <c r="X137" s="784"/>
      <c r="Y137" s="784"/>
      <c r="Z137" s="784"/>
      <c r="AA137" s="784"/>
      <c r="AB137" s="784"/>
    </row>
    <row r="138" spans="1:28" ht="14.55" hidden="1" customHeight="1" x14ac:dyDescent="0.3">
      <c r="A138" s="784"/>
      <c r="B138" s="854"/>
      <c r="C138" s="854"/>
      <c r="D138" s="854"/>
      <c r="E138" s="855"/>
      <c r="F138" s="856"/>
      <c r="G138" s="856"/>
      <c r="H138" s="857">
        <f t="shared" si="18"/>
        <v>0</v>
      </c>
      <c r="I138" s="855"/>
      <c r="J138" s="854"/>
      <c r="K138" s="858"/>
      <c r="L138" s="854"/>
      <c r="M138" s="858"/>
      <c r="N138" s="854"/>
      <c r="O138" s="854"/>
      <c r="P138" s="854"/>
      <c r="Q138" s="852"/>
      <c r="R138" s="784"/>
      <c r="S138" s="784"/>
      <c r="T138" s="784"/>
      <c r="U138" s="784"/>
      <c r="V138" s="784"/>
      <c r="W138" s="784"/>
      <c r="X138" s="784"/>
      <c r="Y138" s="784"/>
      <c r="Z138" s="784"/>
      <c r="AA138" s="784"/>
      <c r="AB138" s="784"/>
    </row>
    <row r="139" spans="1:28" ht="14.55" hidden="1" customHeight="1" x14ac:dyDescent="0.3">
      <c r="A139" s="784"/>
      <c r="B139" s="854"/>
      <c r="C139" s="854"/>
      <c r="D139" s="854"/>
      <c r="E139" s="855"/>
      <c r="F139" s="856"/>
      <c r="G139" s="856"/>
      <c r="H139" s="857">
        <f t="shared" si="18"/>
        <v>0</v>
      </c>
      <c r="I139" s="855"/>
      <c r="J139" s="854"/>
      <c r="K139" s="858"/>
      <c r="L139" s="854"/>
      <c r="M139" s="858"/>
      <c r="N139" s="854"/>
      <c r="O139" s="854"/>
      <c r="P139" s="854"/>
      <c r="Q139" s="852"/>
      <c r="R139" s="784"/>
      <c r="S139" s="784"/>
      <c r="T139" s="784"/>
      <c r="U139" s="784"/>
      <c r="V139" s="784"/>
      <c r="W139" s="784"/>
      <c r="X139" s="784"/>
      <c r="Y139" s="784"/>
      <c r="Z139" s="784"/>
      <c r="AA139" s="784"/>
      <c r="AB139" s="784"/>
    </row>
    <row r="140" spans="1:28" ht="14.55" hidden="1" customHeight="1" x14ac:dyDescent="0.3">
      <c r="A140" s="784"/>
      <c r="B140" s="854"/>
      <c r="C140" s="854"/>
      <c r="D140" s="854"/>
      <c r="E140" s="855"/>
      <c r="F140" s="856"/>
      <c r="G140" s="856"/>
      <c r="H140" s="857">
        <f t="shared" si="18"/>
        <v>0</v>
      </c>
      <c r="I140" s="855"/>
      <c r="J140" s="854"/>
      <c r="K140" s="858"/>
      <c r="L140" s="854"/>
      <c r="M140" s="858"/>
      <c r="N140" s="854"/>
      <c r="O140" s="854"/>
      <c r="P140" s="854"/>
      <c r="Q140" s="852"/>
      <c r="R140" s="784"/>
      <c r="S140" s="784"/>
      <c r="T140" s="784"/>
      <c r="U140" s="784"/>
      <c r="V140" s="784"/>
      <c r="W140" s="784"/>
      <c r="X140" s="784"/>
      <c r="Y140" s="784"/>
      <c r="Z140" s="784"/>
      <c r="AA140" s="784"/>
      <c r="AB140" s="784"/>
    </row>
    <row r="141" spans="1:28" ht="14.55" hidden="1" customHeight="1" x14ac:dyDescent="0.3">
      <c r="A141" s="784"/>
      <c r="B141" s="854"/>
      <c r="C141" s="854"/>
      <c r="D141" s="854"/>
      <c r="E141" s="855"/>
      <c r="F141" s="856"/>
      <c r="G141" s="856"/>
      <c r="H141" s="857">
        <f t="shared" si="18"/>
        <v>0</v>
      </c>
      <c r="I141" s="855"/>
      <c r="J141" s="854"/>
      <c r="K141" s="858"/>
      <c r="L141" s="854"/>
      <c r="M141" s="858"/>
      <c r="N141" s="854"/>
      <c r="O141" s="854"/>
      <c r="P141" s="854"/>
      <c r="Q141" s="852"/>
      <c r="R141" s="784"/>
      <c r="S141" s="784"/>
      <c r="T141" s="784"/>
      <c r="U141" s="784"/>
      <c r="V141" s="784"/>
      <c r="W141" s="784"/>
      <c r="X141" s="784"/>
      <c r="Y141" s="784"/>
      <c r="Z141" s="784"/>
      <c r="AA141" s="784"/>
      <c r="AB141" s="784"/>
    </row>
    <row r="142" spans="1:28" ht="14.55" hidden="1" customHeight="1" x14ac:dyDescent="0.3">
      <c r="A142" s="784"/>
      <c r="B142" s="854"/>
      <c r="C142" s="854"/>
      <c r="D142" s="854"/>
      <c r="E142" s="855"/>
      <c r="F142" s="856"/>
      <c r="G142" s="856"/>
      <c r="H142" s="857">
        <f t="shared" si="18"/>
        <v>0</v>
      </c>
      <c r="I142" s="855"/>
      <c r="J142" s="854"/>
      <c r="K142" s="858"/>
      <c r="L142" s="854"/>
      <c r="M142" s="858"/>
      <c r="N142" s="854"/>
      <c r="O142" s="854"/>
      <c r="P142" s="854"/>
      <c r="Q142" s="852"/>
      <c r="R142" s="784"/>
      <c r="S142" s="784"/>
      <c r="T142" s="784"/>
      <c r="U142" s="784"/>
      <c r="V142" s="784"/>
      <c r="W142" s="784"/>
      <c r="X142" s="784"/>
      <c r="Y142" s="784"/>
      <c r="Z142" s="784"/>
      <c r="AA142" s="784"/>
      <c r="AB142" s="784"/>
    </row>
    <row r="143" spans="1:28" ht="14.55" hidden="1" customHeight="1" x14ac:dyDescent="0.3">
      <c r="A143" s="784"/>
      <c r="B143" s="854"/>
      <c r="C143" s="854"/>
      <c r="D143" s="854"/>
      <c r="E143" s="855"/>
      <c r="F143" s="856"/>
      <c r="G143" s="856"/>
      <c r="H143" s="857">
        <f t="shared" si="18"/>
        <v>0</v>
      </c>
      <c r="I143" s="855"/>
      <c r="J143" s="854"/>
      <c r="K143" s="858"/>
      <c r="L143" s="854"/>
      <c r="M143" s="858"/>
      <c r="N143" s="854"/>
      <c r="O143" s="854"/>
      <c r="P143" s="854"/>
      <c r="Q143" s="852"/>
      <c r="R143" s="784"/>
      <c r="S143" s="784"/>
      <c r="T143" s="784"/>
      <c r="U143" s="784"/>
      <c r="V143" s="784"/>
      <c r="W143" s="784"/>
      <c r="X143" s="784"/>
      <c r="Y143" s="784"/>
      <c r="Z143" s="784"/>
      <c r="AA143" s="784"/>
      <c r="AB143" s="784"/>
    </row>
    <row r="144" spans="1:28" ht="14.55" hidden="1" customHeight="1" x14ac:dyDescent="0.3">
      <c r="A144" s="784"/>
      <c r="B144" s="854"/>
      <c r="C144" s="854"/>
      <c r="D144" s="854"/>
      <c r="E144" s="855"/>
      <c r="F144" s="856"/>
      <c r="G144" s="856"/>
      <c r="H144" s="857">
        <f t="shared" si="18"/>
        <v>0</v>
      </c>
      <c r="I144" s="855"/>
      <c r="J144" s="854"/>
      <c r="K144" s="858"/>
      <c r="L144" s="854"/>
      <c r="M144" s="858"/>
      <c r="N144" s="854"/>
      <c r="O144" s="854"/>
      <c r="P144" s="854"/>
      <c r="Q144" s="852"/>
      <c r="R144" s="784"/>
      <c r="S144" s="784"/>
      <c r="T144" s="784"/>
      <c r="U144" s="784"/>
      <c r="V144" s="784"/>
      <c r="W144" s="784"/>
      <c r="X144" s="784"/>
      <c r="Y144" s="784"/>
      <c r="Z144" s="784"/>
      <c r="AA144" s="784"/>
      <c r="AB144" s="784"/>
    </row>
    <row r="145" spans="1:28" ht="14.55" hidden="1" customHeight="1" x14ac:dyDescent="0.3">
      <c r="A145" s="784"/>
      <c r="B145" s="854"/>
      <c r="C145" s="854"/>
      <c r="D145" s="854"/>
      <c r="E145" s="855"/>
      <c r="F145" s="856"/>
      <c r="G145" s="856"/>
      <c r="H145" s="857">
        <f t="shared" si="18"/>
        <v>0</v>
      </c>
      <c r="I145" s="855"/>
      <c r="J145" s="854"/>
      <c r="K145" s="858"/>
      <c r="L145" s="854"/>
      <c r="M145" s="858"/>
      <c r="N145" s="854"/>
      <c r="O145" s="854"/>
      <c r="P145" s="854"/>
      <c r="Q145" s="852"/>
      <c r="R145" s="784"/>
      <c r="S145" s="784"/>
      <c r="T145" s="784"/>
      <c r="U145" s="784"/>
      <c r="V145" s="784"/>
      <c r="W145" s="784"/>
      <c r="X145" s="784"/>
      <c r="Y145" s="784"/>
      <c r="Z145" s="784"/>
      <c r="AA145" s="784"/>
      <c r="AB145" s="784"/>
    </row>
    <row r="146" spans="1:28" ht="14.55" hidden="1" customHeight="1" x14ac:dyDescent="0.3">
      <c r="A146" s="784"/>
      <c r="B146" s="854"/>
      <c r="C146" s="854"/>
      <c r="D146" s="854"/>
      <c r="E146" s="855"/>
      <c r="F146" s="856"/>
      <c r="G146" s="856"/>
      <c r="H146" s="857">
        <f t="shared" si="18"/>
        <v>0</v>
      </c>
      <c r="I146" s="855"/>
      <c r="J146" s="854"/>
      <c r="K146" s="858"/>
      <c r="L146" s="854"/>
      <c r="M146" s="858"/>
      <c r="N146" s="854"/>
      <c r="O146" s="854"/>
      <c r="P146" s="854"/>
      <c r="Q146" s="852"/>
      <c r="R146" s="784"/>
      <c r="S146" s="784"/>
      <c r="T146" s="784"/>
      <c r="U146" s="784"/>
      <c r="V146" s="784"/>
      <c r="W146" s="784"/>
      <c r="X146" s="784"/>
      <c r="Y146" s="784"/>
      <c r="Z146" s="784"/>
      <c r="AA146" s="784"/>
      <c r="AB146" s="784"/>
    </row>
    <row r="147" spans="1:28" ht="14.55" hidden="1" customHeight="1" x14ac:dyDescent="0.3">
      <c r="A147" s="784"/>
      <c r="B147" s="854"/>
      <c r="C147" s="854"/>
      <c r="D147" s="854"/>
      <c r="E147" s="855"/>
      <c r="F147" s="856"/>
      <c r="G147" s="856"/>
      <c r="H147" s="857">
        <f t="shared" si="18"/>
        <v>0</v>
      </c>
      <c r="I147" s="855"/>
      <c r="J147" s="854"/>
      <c r="K147" s="858"/>
      <c r="L147" s="854"/>
      <c r="M147" s="858"/>
      <c r="N147" s="854"/>
      <c r="O147" s="854"/>
      <c r="P147" s="854"/>
      <c r="Q147" s="852"/>
      <c r="R147" s="784"/>
      <c r="S147" s="784"/>
      <c r="T147" s="784"/>
      <c r="U147" s="784"/>
      <c r="V147" s="784"/>
      <c r="W147" s="784"/>
      <c r="X147" s="784"/>
      <c r="Y147" s="784"/>
      <c r="Z147" s="784"/>
      <c r="AA147" s="784"/>
      <c r="AB147" s="784"/>
    </row>
    <row r="148" spans="1:28" ht="14.55" hidden="1" customHeight="1" x14ac:dyDescent="0.3">
      <c r="A148" s="784"/>
      <c r="B148" s="854"/>
      <c r="C148" s="854"/>
      <c r="D148" s="854"/>
      <c r="E148" s="855"/>
      <c r="F148" s="856"/>
      <c r="G148" s="856"/>
      <c r="H148" s="857">
        <f t="shared" si="18"/>
        <v>0</v>
      </c>
      <c r="I148" s="855"/>
      <c r="J148" s="854"/>
      <c r="K148" s="858"/>
      <c r="L148" s="854"/>
      <c r="M148" s="858"/>
      <c r="N148" s="854"/>
      <c r="O148" s="854"/>
      <c r="P148" s="854"/>
      <c r="Q148" s="852"/>
      <c r="R148" s="784"/>
      <c r="S148" s="784"/>
      <c r="T148" s="784"/>
      <c r="U148" s="784"/>
      <c r="V148" s="784"/>
      <c r="W148" s="784"/>
      <c r="X148" s="784"/>
      <c r="Y148" s="784"/>
      <c r="Z148" s="784"/>
      <c r="AA148" s="784"/>
      <c r="AB148" s="784"/>
    </row>
    <row r="149" spans="1:28" ht="14.55" hidden="1" customHeight="1" x14ac:dyDescent="0.3">
      <c r="A149" s="784"/>
      <c r="B149" s="854"/>
      <c r="C149" s="854"/>
      <c r="D149" s="854"/>
      <c r="E149" s="855"/>
      <c r="F149" s="856"/>
      <c r="G149" s="856"/>
      <c r="H149" s="857">
        <f t="shared" si="18"/>
        <v>0</v>
      </c>
      <c r="I149" s="855"/>
      <c r="J149" s="854"/>
      <c r="K149" s="858"/>
      <c r="L149" s="854"/>
      <c r="M149" s="858"/>
      <c r="N149" s="854"/>
      <c r="O149" s="854"/>
      <c r="P149" s="854"/>
      <c r="Q149" s="852"/>
      <c r="R149" s="784"/>
      <c r="S149" s="784"/>
      <c r="T149" s="784"/>
      <c r="U149" s="784"/>
      <c r="V149" s="784"/>
      <c r="W149" s="784"/>
      <c r="X149" s="784"/>
      <c r="Y149" s="784"/>
      <c r="Z149" s="784"/>
      <c r="AA149" s="784"/>
      <c r="AB149" s="784"/>
    </row>
    <row r="150" spans="1:28" ht="14.55" hidden="1" customHeight="1" x14ac:dyDescent="0.3">
      <c r="A150" s="784"/>
      <c r="B150" s="854"/>
      <c r="C150" s="854"/>
      <c r="D150" s="854"/>
      <c r="E150" s="855"/>
      <c r="F150" s="856"/>
      <c r="G150" s="856"/>
      <c r="H150" s="857">
        <f t="shared" si="18"/>
        <v>0</v>
      </c>
      <c r="I150" s="855"/>
      <c r="J150" s="854"/>
      <c r="K150" s="858"/>
      <c r="L150" s="854"/>
      <c r="M150" s="858"/>
      <c r="N150" s="854"/>
      <c r="O150" s="854"/>
      <c r="P150" s="854"/>
      <c r="Q150" s="852"/>
      <c r="R150" s="784"/>
      <c r="S150" s="784"/>
      <c r="T150" s="784"/>
      <c r="U150" s="784"/>
      <c r="V150" s="784"/>
      <c r="W150" s="784"/>
      <c r="X150" s="784"/>
      <c r="Y150" s="784"/>
      <c r="Z150" s="784"/>
      <c r="AA150" s="784"/>
      <c r="AB150" s="784"/>
    </row>
    <row r="151" spans="1:28" ht="14.55" hidden="1" customHeight="1" x14ac:dyDescent="0.3">
      <c r="A151" s="784"/>
      <c r="B151" s="854"/>
      <c r="C151" s="854"/>
      <c r="D151" s="854"/>
      <c r="E151" s="855"/>
      <c r="F151" s="856"/>
      <c r="G151" s="856"/>
      <c r="H151" s="857">
        <f t="shared" si="18"/>
        <v>0</v>
      </c>
      <c r="I151" s="855"/>
      <c r="J151" s="854"/>
      <c r="K151" s="858"/>
      <c r="L151" s="854"/>
      <c r="M151" s="858"/>
      <c r="N151" s="854"/>
      <c r="O151" s="854"/>
      <c r="P151" s="854"/>
      <c r="Q151" s="852"/>
      <c r="R151" s="784"/>
      <c r="S151" s="784"/>
      <c r="T151" s="784"/>
      <c r="U151" s="784"/>
      <c r="V151" s="784"/>
      <c r="W151" s="784"/>
      <c r="X151" s="784"/>
      <c r="Y151" s="784"/>
      <c r="Z151" s="784"/>
      <c r="AA151" s="784"/>
      <c r="AB151" s="784"/>
    </row>
    <row r="152" spans="1:28" ht="14.55" hidden="1" customHeight="1" x14ac:dyDescent="0.3">
      <c r="A152" s="784"/>
      <c r="B152" s="854"/>
      <c r="C152" s="854"/>
      <c r="D152" s="854"/>
      <c r="E152" s="855"/>
      <c r="F152" s="856"/>
      <c r="G152" s="856"/>
      <c r="H152" s="857">
        <f t="shared" si="18"/>
        <v>0</v>
      </c>
      <c r="I152" s="855"/>
      <c r="J152" s="854"/>
      <c r="K152" s="858"/>
      <c r="L152" s="854"/>
      <c r="M152" s="858"/>
      <c r="N152" s="854"/>
      <c r="O152" s="854"/>
      <c r="P152" s="854"/>
      <c r="Q152" s="852"/>
      <c r="R152" s="784"/>
      <c r="S152" s="784"/>
      <c r="T152" s="784"/>
      <c r="U152" s="784"/>
      <c r="V152" s="784"/>
      <c r="W152" s="784"/>
      <c r="X152" s="784"/>
      <c r="Y152" s="784"/>
      <c r="Z152" s="784"/>
      <c r="AA152" s="784"/>
      <c r="AB152" s="784"/>
    </row>
    <row r="153" spans="1:28" ht="14.55" hidden="1" customHeight="1" x14ac:dyDescent="0.3">
      <c r="A153" s="784"/>
      <c r="B153" s="854"/>
      <c r="C153" s="854"/>
      <c r="D153" s="854"/>
      <c r="E153" s="855"/>
      <c r="F153" s="856"/>
      <c r="G153" s="856"/>
      <c r="H153" s="857">
        <f t="shared" si="18"/>
        <v>0</v>
      </c>
      <c r="I153" s="855"/>
      <c r="J153" s="854"/>
      <c r="K153" s="858"/>
      <c r="L153" s="854"/>
      <c r="M153" s="858"/>
      <c r="N153" s="854"/>
      <c r="O153" s="854"/>
      <c r="P153" s="854"/>
      <c r="Q153" s="852"/>
      <c r="R153" s="784"/>
      <c r="S153" s="784"/>
      <c r="T153" s="784"/>
      <c r="U153" s="784"/>
      <c r="V153" s="784"/>
      <c r="W153" s="784"/>
      <c r="X153" s="784"/>
      <c r="Y153" s="784"/>
      <c r="Z153" s="784"/>
      <c r="AA153" s="784"/>
      <c r="AB153" s="784"/>
    </row>
    <row r="154" spans="1:28" ht="14.55" hidden="1" customHeight="1" x14ac:dyDescent="0.3">
      <c r="A154" s="784"/>
      <c r="B154" s="854"/>
      <c r="C154" s="854"/>
      <c r="D154" s="854"/>
      <c r="E154" s="855"/>
      <c r="F154" s="856"/>
      <c r="G154" s="856"/>
      <c r="H154" s="857">
        <f t="shared" si="18"/>
        <v>0</v>
      </c>
      <c r="I154" s="855"/>
      <c r="J154" s="854"/>
      <c r="K154" s="858"/>
      <c r="L154" s="854"/>
      <c r="M154" s="858"/>
      <c r="N154" s="854"/>
      <c r="O154" s="854"/>
      <c r="P154" s="854"/>
      <c r="Q154" s="852"/>
      <c r="R154" s="784"/>
      <c r="S154" s="784"/>
      <c r="T154" s="784"/>
      <c r="U154" s="784"/>
      <c r="V154" s="784"/>
      <c r="W154" s="784"/>
      <c r="X154" s="784"/>
      <c r="Y154" s="784"/>
      <c r="Z154" s="784"/>
      <c r="AA154" s="784"/>
      <c r="AB154" s="784"/>
    </row>
    <row r="155" spans="1:28" ht="14.55" hidden="1" customHeight="1" x14ac:dyDescent="0.3">
      <c r="A155" s="784"/>
      <c r="B155" s="854"/>
      <c r="C155" s="854"/>
      <c r="D155" s="854"/>
      <c r="E155" s="855"/>
      <c r="F155" s="856"/>
      <c r="G155" s="856"/>
      <c r="H155" s="857">
        <f t="shared" si="18"/>
        <v>0</v>
      </c>
      <c r="I155" s="855"/>
      <c r="J155" s="854"/>
      <c r="K155" s="858"/>
      <c r="L155" s="854"/>
      <c r="M155" s="858"/>
      <c r="N155" s="854"/>
      <c r="O155" s="854"/>
      <c r="P155" s="854"/>
      <c r="Q155" s="852"/>
      <c r="R155" s="784"/>
      <c r="S155" s="784"/>
      <c r="T155" s="784"/>
      <c r="U155" s="784"/>
      <c r="V155" s="784"/>
      <c r="W155" s="784"/>
      <c r="X155" s="784"/>
      <c r="Y155" s="784"/>
      <c r="Z155" s="784"/>
      <c r="AA155" s="784"/>
      <c r="AB155" s="784"/>
    </row>
    <row r="156" spans="1:28" ht="14.55" hidden="1" customHeight="1" x14ac:dyDescent="0.3">
      <c r="A156" s="784"/>
      <c r="B156" s="854"/>
      <c r="C156" s="854"/>
      <c r="D156" s="854"/>
      <c r="E156" s="855"/>
      <c r="F156" s="856"/>
      <c r="G156" s="856"/>
      <c r="H156" s="857">
        <f t="shared" si="18"/>
        <v>0</v>
      </c>
      <c r="I156" s="855"/>
      <c r="J156" s="854"/>
      <c r="K156" s="858"/>
      <c r="L156" s="854"/>
      <c r="M156" s="858"/>
      <c r="N156" s="854"/>
      <c r="O156" s="854"/>
      <c r="P156" s="854"/>
      <c r="Q156" s="852"/>
      <c r="R156" s="784"/>
      <c r="S156" s="784"/>
      <c r="T156" s="784"/>
      <c r="U156" s="784"/>
      <c r="V156" s="784"/>
      <c r="W156" s="784"/>
      <c r="X156" s="784"/>
      <c r="Y156" s="784"/>
      <c r="Z156" s="784"/>
      <c r="AA156" s="784"/>
      <c r="AB156" s="784"/>
    </row>
    <row r="157" spans="1:28" ht="14.55" hidden="1" customHeight="1" x14ac:dyDescent="0.3">
      <c r="A157" s="784"/>
      <c r="B157" s="854"/>
      <c r="C157" s="854"/>
      <c r="D157" s="854"/>
      <c r="E157" s="855"/>
      <c r="F157" s="856"/>
      <c r="G157" s="856"/>
      <c r="H157" s="857">
        <f t="shared" si="18"/>
        <v>0</v>
      </c>
      <c r="I157" s="855"/>
      <c r="J157" s="854"/>
      <c r="K157" s="858"/>
      <c r="L157" s="854"/>
      <c r="M157" s="858"/>
      <c r="N157" s="854"/>
      <c r="O157" s="854"/>
      <c r="P157" s="854"/>
      <c r="Q157" s="852"/>
      <c r="R157" s="784"/>
      <c r="S157" s="784"/>
      <c r="T157" s="784"/>
      <c r="U157" s="784"/>
      <c r="V157" s="784"/>
      <c r="W157" s="784"/>
      <c r="X157" s="784"/>
      <c r="Y157" s="784"/>
      <c r="Z157" s="784"/>
      <c r="AA157" s="784"/>
      <c r="AB157" s="784"/>
    </row>
    <row r="158" spans="1:28" ht="14.55" hidden="1" customHeight="1" x14ac:dyDescent="0.3">
      <c r="A158" s="784"/>
      <c r="B158" s="854"/>
      <c r="C158" s="854"/>
      <c r="D158" s="854"/>
      <c r="E158" s="855"/>
      <c r="F158" s="856"/>
      <c r="G158" s="856"/>
      <c r="H158" s="857">
        <f t="shared" si="18"/>
        <v>0</v>
      </c>
      <c r="I158" s="855"/>
      <c r="J158" s="854"/>
      <c r="K158" s="858"/>
      <c r="L158" s="854"/>
      <c r="M158" s="858"/>
      <c r="N158" s="854"/>
      <c r="O158" s="854"/>
      <c r="P158" s="854"/>
      <c r="Q158" s="852"/>
      <c r="R158" s="784"/>
      <c r="S158" s="784"/>
      <c r="T158" s="784"/>
      <c r="U158" s="784"/>
      <c r="V158" s="784"/>
      <c r="W158" s="784"/>
      <c r="X158" s="784"/>
      <c r="Y158" s="784"/>
      <c r="Z158" s="784"/>
      <c r="AA158" s="784"/>
      <c r="AB158" s="784"/>
    </row>
    <row r="159" spans="1:28" ht="14.55" hidden="1" customHeight="1" x14ac:dyDescent="0.3">
      <c r="A159" s="784"/>
      <c r="B159" s="854"/>
      <c r="C159" s="854"/>
      <c r="D159" s="854"/>
      <c r="E159" s="855"/>
      <c r="F159" s="856"/>
      <c r="G159" s="856"/>
      <c r="H159" s="857">
        <f t="shared" si="18"/>
        <v>0</v>
      </c>
      <c r="I159" s="855"/>
      <c r="J159" s="854"/>
      <c r="K159" s="858"/>
      <c r="L159" s="854"/>
      <c r="M159" s="858"/>
      <c r="N159" s="854"/>
      <c r="O159" s="854"/>
      <c r="P159" s="854"/>
      <c r="Q159" s="852"/>
      <c r="R159" s="784"/>
      <c r="S159" s="784"/>
      <c r="T159" s="784"/>
      <c r="U159" s="784"/>
      <c r="V159" s="784"/>
      <c r="W159" s="784"/>
      <c r="X159" s="784"/>
      <c r="Y159" s="784"/>
      <c r="Z159" s="784"/>
      <c r="AA159" s="784"/>
      <c r="AB159" s="784"/>
    </row>
    <row r="160" spans="1:28" ht="14.55" hidden="1" customHeight="1" x14ac:dyDescent="0.3">
      <c r="A160" s="784"/>
      <c r="B160" s="854"/>
      <c r="C160" s="854"/>
      <c r="D160" s="854"/>
      <c r="E160" s="855"/>
      <c r="F160" s="856"/>
      <c r="G160" s="856"/>
      <c r="H160" s="857">
        <f t="shared" si="18"/>
        <v>0</v>
      </c>
      <c r="I160" s="855"/>
      <c r="J160" s="854"/>
      <c r="K160" s="858"/>
      <c r="L160" s="854"/>
      <c r="M160" s="858"/>
      <c r="N160" s="854"/>
      <c r="O160" s="854"/>
      <c r="P160" s="854"/>
      <c r="Q160" s="852"/>
      <c r="R160" s="784"/>
      <c r="S160" s="784"/>
      <c r="T160" s="784"/>
      <c r="U160" s="784"/>
      <c r="V160" s="784"/>
      <c r="W160" s="784"/>
      <c r="X160" s="784"/>
      <c r="Y160" s="784"/>
      <c r="Z160" s="784"/>
      <c r="AA160" s="784"/>
      <c r="AB160" s="784"/>
    </row>
    <row r="161" spans="1:28" ht="14.55" hidden="1" customHeight="1" x14ac:dyDescent="0.3">
      <c r="A161" s="784"/>
      <c r="B161" s="854"/>
      <c r="C161" s="854"/>
      <c r="D161" s="854"/>
      <c r="E161" s="855"/>
      <c r="F161" s="856"/>
      <c r="G161" s="856"/>
      <c r="H161" s="857">
        <f t="shared" si="18"/>
        <v>0</v>
      </c>
      <c r="I161" s="855"/>
      <c r="J161" s="854"/>
      <c r="K161" s="858"/>
      <c r="L161" s="854"/>
      <c r="M161" s="858"/>
      <c r="N161" s="854"/>
      <c r="O161" s="854"/>
      <c r="P161" s="854"/>
      <c r="Q161" s="852"/>
      <c r="R161" s="784"/>
      <c r="S161" s="784"/>
      <c r="T161" s="784"/>
      <c r="U161" s="784"/>
      <c r="V161" s="784"/>
      <c r="W161" s="784"/>
      <c r="X161" s="784"/>
      <c r="Y161" s="784"/>
      <c r="Z161" s="784"/>
      <c r="AA161" s="784"/>
      <c r="AB161" s="784"/>
    </row>
    <row r="162" spans="1:28" ht="14.55" hidden="1" customHeight="1" x14ac:dyDescent="0.3">
      <c r="A162" s="784"/>
      <c r="B162" s="854"/>
      <c r="C162" s="854"/>
      <c r="D162" s="854"/>
      <c r="E162" s="855"/>
      <c r="F162" s="856"/>
      <c r="G162" s="856"/>
      <c r="H162" s="857">
        <f t="shared" si="18"/>
        <v>0</v>
      </c>
      <c r="I162" s="855"/>
      <c r="J162" s="854"/>
      <c r="K162" s="858"/>
      <c r="L162" s="854"/>
      <c r="M162" s="858"/>
      <c r="N162" s="854"/>
      <c r="O162" s="854"/>
      <c r="P162" s="854"/>
      <c r="Q162" s="852"/>
      <c r="R162" s="784"/>
      <c r="S162" s="784"/>
      <c r="T162" s="784"/>
      <c r="U162" s="784"/>
      <c r="V162" s="784"/>
      <c r="W162" s="784"/>
      <c r="X162" s="784"/>
      <c r="Y162" s="784"/>
      <c r="Z162" s="784"/>
      <c r="AA162" s="784"/>
      <c r="AB162" s="784"/>
    </row>
    <row r="163" spans="1:28" ht="14.55" hidden="1" customHeight="1" x14ac:dyDescent="0.3">
      <c r="A163" s="784"/>
      <c r="B163" s="854"/>
      <c r="C163" s="854"/>
      <c r="D163" s="854"/>
      <c r="E163" s="855"/>
      <c r="F163" s="856"/>
      <c r="G163" s="856"/>
      <c r="H163" s="857">
        <f t="shared" si="18"/>
        <v>0</v>
      </c>
      <c r="I163" s="855"/>
      <c r="J163" s="854"/>
      <c r="K163" s="858"/>
      <c r="L163" s="854"/>
      <c r="M163" s="858"/>
      <c r="N163" s="854"/>
      <c r="O163" s="854"/>
      <c r="P163" s="854"/>
      <c r="Q163" s="852"/>
      <c r="R163" s="784"/>
      <c r="S163" s="784"/>
      <c r="T163" s="784"/>
      <c r="U163" s="784"/>
      <c r="V163" s="784"/>
      <c r="W163" s="784"/>
      <c r="X163" s="784"/>
      <c r="Y163" s="784"/>
      <c r="Z163" s="784"/>
      <c r="AA163" s="784"/>
      <c r="AB163" s="784"/>
    </row>
    <row r="164" spans="1:28" ht="14.55" hidden="1" customHeight="1" x14ac:dyDescent="0.3">
      <c r="A164" s="784"/>
      <c r="B164" s="854"/>
      <c r="C164" s="854"/>
      <c r="D164" s="854"/>
      <c r="E164" s="855"/>
      <c r="F164" s="856"/>
      <c r="G164" s="856"/>
      <c r="H164" s="857">
        <f t="shared" si="18"/>
        <v>0</v>
      </c>
      <c r="I164" s="855"/>
      <c r="J164" s="854"/>
      <c r="K164" s="858"/>
      <c r="L164" s="854"/>
      <c r="M164" s="858"/>
      <c r="N164" s="854"/>
      <c r="O164" s="854"/>
      <c r="P164" s="854"/>
      <c r="Q164" s="852"/>
      <c r="R164" s="784"/>
      <c r="S164" s="784"/>
      <c r="T164" s="784"/>
      <c r="U164" s="784"/>
      <c r="V164" s="784"/>
      <c r="W164" s="784"/>
      <c r="X164" s="784"/>
      <c r="Y164" s="784"/>
      <c r="Z164" s="784"/>
      <c r="AA164" s="784"/>
      <c r="AB164" s="784"/>
    </row>
    <row r="165" spans="1:28" ht="14.55" hidden="1" customHeight="1" x14ac:dyDescent="0.3">
      <c r="A165" s="784"/>
      <c r="B165" s="854"/>
      <c r="C165" s="854"/>
      <c r="D165" s="854"/>
      <c r="E165" s="855"/>
      <c r="F165" s="856"/>
      <c r="G165" s="856"/>
      <c r="H165" s="857">
        <f t="shared" si="18"/>
        <v>0</v>
      </c>
      <c r="I165" s="855"/>
      <c r="J165" s="854"/>
      <c r="K165" s="858"/>
      <c r="L165" s="854"/>
      <c r="M165" s="858"/>
      <c r="N165" s="854"/>
      <c r="O165" s="854"/>
      <c r="P165" s="854"/>
      <c r="Q165" s="852"/>
      <c r="R165" s="784"/>
      <c r="S165" s="784"/>
      <c r="T165" s="784"/>
      <c r="U165" s="784"/>
      <c r="V165" s="784"/>
      <c r="W165" s="784"/>
      <c r="X165" s="784"/>
      <c r="Y165" s="784"/>
      <c r="Z165" s="784"/>
      <c r="AA165" s="784"/>
      <c r="AB165" s="784"/>
    </row>
    <row r="166" spans="1:28" ht="14.55" hidden="1" customHeight="1" x14ac:dyDescent="0.3">
      <c r="A166" s="784"/>
      <c r="B166" s="854"/>
      <c r="C166" s="854"/>
      <c r="D166" s="854"/>
      <c r="E166" s="855"/>
      <c r="F166" s="856"/>
      <c r="G166" s="856"/>
      <c r="H166" s="857">
        <f t="shared" si="18"/>
        <v>0</v>
      </c>
      <c r="I166" s="855"/>
      <c r="J166" s="854"/>
      <c r="K166" s="858"/>
      <c r="L166" s="854"/>
      <c r="M166" s="858"/>
      <c r="N166" s="854"/>
      <c r="O166" s="854"/>
      <c r="P166" s="854"/>
      <c r="Q166" s="852"/>
      <c r="R166" s="784"/>
      <c r="S166" s="784"/>
      <c r="T166" s="784"/>
      <c r="U166" s="784"/>
      <c r="V166" s="784"/>
      <c r="W166" s="784"/>
      <c r="X166" s="784"/>
      <c r="Y166" s="784"/>
      <c r="Z166" s="784"/>
      <c r="AA166" s="784"/>
      <c r="AB166" s="784"/>
    </row>
    <row r="167" spans="1:28" ht="14.55" hidden="1" customHeight="1" x14ac:dyDescent="0.3">
      <c r="A167" s="784"/>
      <c r="B167" s="854"/>
      <c r="C167" s="854"/>
      <c r="D167" s="854"/>
      <c r="E167" s="855"/>
      <c r="F167" s="856"/>
      <c r="G167" s="856"/>
      <c r="H167" s="857">
        <f t="shared" si="18"/>
        <v>0</v>
      </c>
      <c r="I167" s="855"/>
      <c r="J167" s="854"/>
      <c r="K167" s="858"/>
      <c r="L167" s="854"/>
      <c r="M167" s="858"/>
      <c r="N167" s="854"/>
      <c r="O167" s="854"/>
      <c r="P167" s="854"/>
      <c r="Q167" s="852"/>
      <c r="R167" s="784"/>
      <c r="S167" s="784"/>
      <c r="T167" s="784"/>
      <c r="U167" s="784"/>
      <c r="V167" s="784"/>
      <c r="W167" s="784"/>
      <c r="X167" s="784"/>
      <c r="Y167" s="784"/>
      <c r="Z167" s="784"/>
      <c r="AA167" s="784"/>
      <c r="AB167" s="784"/>
    </row>
    <row r="168" spans="1:28" ht="14.55" hidden="1" customHeight="1" x14ac:dyDescent="0.3">
      <c r="A168" s="784"/>
      <c r="B168" s="854"/>
      <c r="C168" s="854"/>
      <c r="D168" s="854"/>
      <c r="E168" s="855"/>
      <c r="F168" s="856"/>
      <c r="G168" s="856"/>
      <c r="H168" s="857">
        <f t="shared" si="18"/>
        <v>0</v>
      </c>
      <c r="I168" s="855"/>
      <c r="J168" s="854"/>
      <c r="K168" s="858"/>
      <c r="L168" s="854"/>
      <c r="M168" s="858"/>
      <c r="N168" s="854"/>
      <c r="O168" s="854"/>
      <c r="P168" s="854"/>
      <c r="Q168" s="852"/>
      <c r="R168" s="784"/>
      <c r="S168" s="784"/>
      <c r="T168" s="784"/>
      <c r="U168" s="784"/>
      <c r="V168" s="784"/>
      <c r="W168" s="784"/>
      <c r="X168" s="784"/>
      <c r="Y168" s="784"/>
      <c r="Z168" s="784"/>
      <c r="AA168" s="784"/>
      <c r="AB168" s="784"/>
    </row>
    <row r="169" spans="1:28" ht="14.55" hidden="1" customHeight="1" x14ac:dyDescent="0.3">
      <c r="A169" s="784"/>
      <c r="B169" s="854"/>
      <c r="C169" s="854"/>
      <c r="D169" s="854"/>
      <c r="E169" s="855"/>
      <c r="F169" s="856"/>
      <c r="G169" s="856"/>
      <c r="H169" s="857">
        <f t="shared" si="18"/>
        <v>0</v>
      </c>
      <c r="I169" s="855"/>
      <c r="J169" s="854"/>
      <c r="K169" s="858"/>
      <c r="L169" s="854"/>
      <c r="M169" s="858"/>
      <c r="N169" s="854"/>
      <c r="O169" s="854"/>
      <c r="P169" s="854"/>
      <c r="Q169" s="852"/>
      <c r="R169" s="784"/>
      <c r="S169" s="784"/>
      <c r="T169" s="784"/>
      <c r="U169" s="784"/>
      <c r="V169" s="784"/>
      <c r="W169" s="784"/>
      <c r="X169" s="784"/>
      <c r="Y169" s="784"/>
      <c r="Z169" s="784"/>
      <c r="AA169" s="784"/>
      <c r="AB169" s="784"/>
    </row>
    <row r="170" spans="1:28" ht="14.55" hidden="1" customHeight="1" x14ac:dyDescent="0.3">
      <c r="A170" s="784"/>
      <c r="B170" s="854"/>
      <c r="C170" s="854"/>
      <c r="D170" s="854"/>
      <c r="E170" s="855"/>
      <c r="F170" s="856"/>
      <c r="G170" s="856"/>
      <c r="H170" s="857">
        <f t="shared" si="18"/>
        <v>0</v>
      </c>
      <c r="I170" s="855"/>
      <c r="J170" s="854"/>
      <c r="K170" s="858"/>
      <c r="L170" s="854"/>
      <c r="M170" s="858"/>
      <c r="N170" s="854"/>
      <c r="O170" s="854"/>
      <c r="P170" s="854"/>
      <c r="Q170" s="852"/>
      <c r="R170" s="784"/>
      <c r="S170" s="784"/>
      <c r="T170" s="784"/>
      <c r="U170" s="784"/>
      <c r="V170" s="784"/>
      <c r="W170" s="784"/>
      <c r="X170" s="784"/>
      <c r="Y170" s="784"/>
      <c r="Z170" s="784"/>
      <c r="AA170" s="784"/>
      <c r="AB170" s="784"/>
    </row>
    <row r="171" spans="1:28" ht="14.55" hidden="1" customHeight="1" x14ac:dyDescent="0.3">
      <c r="A171" s="784"/>
      <c r="B171" s="854"/>
      <c r="C171" s="854"/>
      <c r="D171" s="854"/>
      <c r="E171" s="855"/>
      <c r="F171" s="856"/>
      <c r="G171" s="856"/>
      <c r="H171" s="857">
        <f t="shared" si="18"/>
        <v>0</v>
      </c>
      <c r="I171" s="855"/>
      <c r="J171" s="854"/>
      <c r="K171" s="858"/>
      <c r="L171" s="854"/>
      <c r="M171" s="858"/>
      <c r="N171" s="854"/>
      <c r="O171" s="854"/>
      <c r="P171" s="854"/>
      <c r="Q171" s="852"/>
      <c r="R171" s="784"/>
      <c r="S171" s="784"/>
      <c r="T171" s="784"/>
      <c r="U171" s="784"/>
      <c r="V171" s="784"/>
      <c r="W171" s="784"/>
      <c r="X171" s="784"/>
      <c r="Y171" s="784"/>
      <c r="Z171" s="784"/>
      <c r="AA171" s="784"/>
      <c r="AB171" s="784"/>
    </row>
    <row r="172" spans="1:28" ht="14.55" hidden="1" customHeight="1" x14ac:dyDescent="0.3">
      <c r="A172" s="784"/>
      <c r="B172" s="854"/>
      <c r="C172" s="854"/>
      <c r="D172" s="854"/>
      <c r="E172" s="855"/>
      <c r="F172" s="856"/>
      <c r="G172" s="856"/>
      <c r="H172" s="857">
        <f t="shared" si="18"/>
        <v>0</v>
      </c>
      <c r="I172" s="855"/>
      <c r="J172" s="854"/>
      <c r="K172" s="858"/>
      <c r="L172" s="854"/>
      <c r="M172" s="858"/>
      <c r="N172" s="854"/>
      <c r="O172" s="854"/>
      <c r="P172" s="854"/>
      <c r="Q172" s="852"/>
      <c r="R172" s="784"/>
      <c r="S172" s="784"/>
      <c r="T172" s="784"/>
      <c r="U172" s="784"/>
      <c r="V172" s="784"/>
      <c r="W172" s="784"/>
      <c r="X172" s="784"/>
      <c r="Y172" s="784"/>
      <c r="Z172" s="784"/>
      <c r="AA172" s="784"/>
      <c r="AB172" s="784"/>
    </row>
    <row r="173" spans="1:28" ht="14.55" hidden="1" customHeight="1" x14ac:dyDescent="0.3">
      <c r="A173" s="784"/>
      <c r="B173" s="854"/>
      <c r="C173" s="854"/>
      <c r="D173" s="854"/>
      <c r="E173" s="855"/>
      <c r="F173" s="856"/>
      <c r="G173" s="856"/>
      <c r="H173" s="857">
        <f t="shared" si="18"/>
        <v>0</v>
      </c>
      <c r="I173" s="855"/>
      <c r="J173" s="854"/>
      <c r="K173" s="858"/>
      <c r="L173" s="854"/>
      <c r="M173" s="858"/>
      <c r="N173" s="854"/>
      <c r="O173" s="854"/>
      <c r="P173" s="854"/>
      <c r="Q173" s="852"/>
      <c r="R173" s="784"/>
      <c r="S173" s="784"/>
      <c r="T173" s="784"/>
      <c r="U173" s="784"/>
      <c r="V173" s="784"/>
      <c r="W173" s="784"/>
      <c r="X173" s="784"/>
      <c r="Y173" s="784"/>
      <c r="Z173" s="784"/>
      <c r="AA173" s="784"/>
      <c r="AB173" s="784"/>
    </row>
    <row r="174" spans="1:28" ht="14.55" hidden="1" customHeight="1" x14ac:dyDescent="0.3">
      <c r="A174" s="784"/>
      <c r="B174" s="854"/>
      <c r="C174" s="854"/>
      <c r="D174" s="854"/>
      <c r="E174" s="855"/>
      <c r="F174" s="856"/>
      <c r="G174" s="856"/>
      <c r="H174" s="857">
        <f t="shared" si="18"/>
        <v>0</v>
      </c>
      <c r="I174" s="855"/>
      <c r="J174" s="854"/>
      <c r="K174" s="858"/>
      <c r="L174" s="854"/>
      <c r="M174" s="858"/>
      <c r="N174" s="854"/>
      <c r="O174" s="854"/>
      <c r="P174" s="854"/>
      <c r="Q174" s="852"/>
      <c r="R174" s="784"/>
      <c r="S174" s="784"/>
      <c r="T174" s="784"/>
      <c r="U174" s="784"/>
      <c r="V174" s="784"/>
      <c r="W174" s="784"/>
      <c r="X174" s="784"/>
      <c r="Y174" s="784"/>
      <c r="Z174" s="784"/>
      <c r="AA174" s="784"/>
      <c r="AB174" s="784"/>
    </row>
    <row r="175" spans="1:28" ht="14.55" hidden="1" customHeight="1" x14ac:dyDescent="0.3">
      <c r="A175" s="784"/>
      <c r="B175" s="854"/>
      <c r="C175" s="854"/>
      <c r="D175" s="854"/>
      <c r="E175" s="855"/>
      <c r="F175" s="856"/>
      <c r="G175" s="856"/>
      <c r="H175" s="857">
        <f t="shared" si="18"/>
        <v>0</v>
      </c>
      <c r="I175" s="855"/>
      <c r="J175" s="854"/>
      <c r="K175" s="858"/>
      <c r="L175" s="854"/>
      <c r="M175" s="858"/>
      <c r="N175" s="854"/>
      <c r="O175" s="854"/>
      <c r="P175" s="854"/>
      <c r="Q175" s="852"/>
      <c r="R175" s="784"/>
      <c r="S175" s="784"/>
      <c r="T175" s="784"/>
      <c r="U175" s="784"/>
      <c r="V175" s="784"/>
      <c r="W175" s="784"/>
      <c r="X175" s="784"/>
      <c r="Y175" s="784"/>
      <c r="Z175" s="784"/>
      <c r="AA175" s="784"/>
      <c r="AB175" s="784"/>
    </row>
    <row r="176" spans="1:28" ht="14.55" hidden="1" customHeight="1" x14ac:dyDescent="0.3">
      <c r="A176" s="784"/>
      <c r="B176" s="854"/>
      <c r="C176" s="854"/>
      <c r="D176" s="854"/>
      <c r="E176" s="855"/>
      <c r="F176" s="856"/>
      <c r="G176" s="856"/>
      <c r="H176" s="857">
        <f t="shared" si="18"/>
        <v>0</v>
      </c>
      <c r="I176" s="855"/>
      <c r="J176" s="854"/>
      <c r="K176" s="858"/>
      <c r="L176" s="854"/>
      <c r="M176" s="858"/>
      <c r="N176" s="854"/>
      <c r="O176" s="854"/>
      <c r="P176" s="854"/>
      <c r="Q176" s="852"/>
      <c r="R176" s="784"/>
      <c r="S176" s="784"/>
      <c r="T176" s="784"/>
      <c r="U176" s="784"/>
      <c r="V176" s="784"/>
      <c r="W176" s="784"/>
      <c r="X176" s="784"/>
      <c r="Y176" s="784"/>
      <c r="Z176" s="784"/>
      <c r="AA176" s="784"/>
      <c r="AB176" s="784"/>
    </row>
    <row r="177" spans="1:28" ht="14.55" hidden="1" customHeight="1" x14ac:dyDescent="0.3">
      <c r="A177" s="784"/>
      <c r="B177" s="854"/>
      <c r="C177" s="854"/>
      <c r="D177" s="854"/>
      <c r="E177" s="855"/>
      <c r="F177" s="856"/>
      <c r="G177" s="856"/>
      <c r="H177" s="857">
        <f t="shared" si="18"/>
        <v>0</v>
      </c>
      <c r="I177" s="855"/>
      <c r="J177" s="854"/>
      <c r="K177" s="858"/>
      <c r="L177" s="854"/>
      <c r="M177" s="858"/>
      <c r="N177" s="854"/>
      <c r="O177" s="854"/>
      <c r="P177" s="854"/>
      <c r="Q177" s="852"/>
      <c r="R177" s="784"/>
      <c r="S177" s="784"/>
      <c r="T177" s="784"/>
      <c r="U177" s="784"/>
      <c r="V177" s="784"/>
      <c r="W177" s="784"/>
      <c r="X177" s="784"/>
      <c r="Y177" s="784"/>
      <c r="Z177" s="784"/>
      <c r="AA177" s="784"/>
      <c r="AB177" s="784"/>
    </row>
    <row r="178" spans="1:28" ht="14.55" hidden="1" customHeight="1" x14ac:dyDescent="0.3">
      <c r="A178" s="784"/>
      <c r="B178" s="854"/>
      <c r="C178" s="854"/>
      <c r="D178" s="854"/>
      <c r="E178" s="855"/>
      <c r="F178" s="856"/>
      <c r="G178" s="856"/>
      <c r="H178" s="857">
        <f t="shared" si="18"/>
        <v>0</v>
      </c>
      <c r="I178" s="855"/>
      <c r="J178" s="854"/>
      <c r="K178" s="858"/>
      <c r="L178" s="854"/>
      <c r="M178" s="858"/>
      <c r="N178" s="854"/>
      <c r="O178" s="854"/>
      <c r="P178" s="854"/>
      <c r="Q178" s="852"/>
      <c r="R178" s="784"/>
      <c r="S178" s="784"/>
      <c r="T178" s="784"/>
      <c r="U178" s="784"/>
      <c r="V178" s="784"/>
      <c r="W178" s="784"/>
      <c r="X178" s="784"/>
      <c r="Y178" s="784"/>
      <c r="Z178" s="784"/>
      <c r="AA178" s="784"/>
      <c r="AB178" s="784"/>
    </row>
    <row r="179" spans="1:28" ht="14.55" hidden="1" customHeight="1" x14ac:dyDescent="0.3">
      <c r="A179" s="784"/>
      <c r="B179" s="854"/>
      <c r="C179" s="854"/>
      <c r="D179" s="854"/>
      <c r="E179" s="855"/>
      <c r="F179" s="856"/>
      <c r="G179" s="856"/>
      <c r="H179" s="857">
        <f t="shared" si="18"/>
        <v>0</v>
      </c>
      <c r="I179" s="855"/>
      <c r="J179" s="854"/>
      <c r="K179" s="858"/>
      <c r="L179" s="854"/>
      <c r="M179" s="858"/>
      <c r="N179" s="854"/>
      <c r="O179" s="854"/>
      <c r="P179" s="854"/>
      <c r="Q179" s="852"/>
      <c r="R179" s="784"/>
      <c r="S179" s="784"/>
      <c r="T179" s="784"/>
      <c r="U179" s="784"/>
      <c r="V179" s="784"/>
      <c r="W179" s="784"/>
      <c r="X179" s="784"/>
      <c r="Y179" s="784"/>
      <c r="Z179" s="784"/>
      <c r="AA179" s="784"/>
      <c r="AB179" s="784"/>
    </row>
    <row r="180" spans="1:28" ht="14.55" hidden="1" customHeight="1" x14ac:dyDescent="0.3">
      <c r="A180" s="784"/>
      <c r="B180" s="854"/>
      <c r="C180" s="854"/>
      <c r="D180" s="854"/>
      <c r="E180" s="855"/>
      <c r="F180" s="856"/>
      <c r="G180" s="856"/>
      <c r="H180" s="857">
        <f t="shared" si="18"/>
        <v>0</v>
      </c>
      <c r="I180" s="855"/>
      <c r="J180" s="854"/>
      <c r="K180" s="858"/>
      <c r="L180" s="854"/>
      <c r="M180" s="858"/>
      <c r="N180" s="854"/>
      <c r="O180" s="854"/>
      <c r="P180" s="854"/>
      <c r="Q180" s="852"/>
      <c r="R180" s="784"/>
      <c r="S180" s="784"/>
      <c r="T180" s="784"/>
      <c r="U180" s="784"/>
      <c r="V180" s="784"/>
      <c r="W180" s="784"/>
      <c r="X180" s="784"/>
      <c r="Y180" s="784"/>
      <c r="Z180" s="784"/>
      <c r="AA180" s="784"/>
      <c r="AB180" s="784"/>
    </row>
    <row r="181" spans="1:28" ht="14.55" hidden="1" customHeight="1" x14ac:dyDescent="0.3">
      <c r="A181" s="784"/>
      <c r="B181" s="854"/>
      <c r="C181" s="854"/>
      <c r="D181" s="854"/>
      <c r="E181" s="855"/>
      <c r="F181" s="856"/>
      <c r="G181" s="856"/>
      <c r="H181" s="857">
        <f t="shared" si="18"/>
        <v>0</v>
      </c>
      <c r="I181" s="855"/>
      <c r="J181" s="854"/>
      <c r="K181" s="858"/>
      <c r="L181" s="854"/>
      <c r="M181" s="858"/>
      <c r="N181" s="854"/>
      <c r="O181" s="854"/>
      <c r="P181" s="854"/>
      <c r="Q181" s="852"/>
      <c r="R181" s="784"/>
      <c r="S181" s="784"/>
      <c r="T181" s="784"/>
      <c r="U181" s="784"/>
      <c r="V181" s="784"/>
      <c r="W181" s="784"/>
      <c r="X181" s="784"/>
      <c r="Y181" s="784"/>
      <c r="Z181" s="784"/>
      <c r="AA181" s="784"/>
      <c r="AB181" s="784"/>
    </row>
    <row r="182" spans="1:28" ht="14.55" hidden="1" customHeight="1" x14ac:dyDescent="0.3">
      <c r="A182" s="784"/>
      <c r="B182" s="854"/>
      <c r="C182" s="854"/>
      <c r="D182" s="854"/>
      <c r="E182" s="855"/>
      <c r="F182" s="856"/>
      <c r="G182" s="856"/>
      <c r="H182" s="857">
        <f t="shared" si="18"/>
        <v>0</v>
      </c>
      <c r="I182" s="855"/>
      <c r="J182" s="854"/>
      <c r="K182" s="858"/>
      <c r="L182" s="854"/>
      <c r="M182" s="858"/>
      <c r="N182" s="854"/>
      <c r="O182" s="854"/>
      <c r="P182" s="854"/>
      <c r="Q182" s="852"/>
      <c r="R182" s="784"/>
      <c r="S182" s="784"/>
      <c r="T182" s="784"/>
      <c r="U182" s="784"/>
      <c r="V182" s="784"/>
      <c r="W182" s="784"/>
      <c r="X182" s="784"/>
      <c r="Y182" s="784"/>
      <c r="Z182" s="784"/>
      <c r="AA182" s="784"/>
      <c r="AB182" s="784"/>
    </row>
    <row r="183" spans="1:28" ht="14.55" hidden="1" customHeight="1" x14ac:dyDescent="0.3">
      <c r="A183" s="784"/>
      <c r="B183" s="854"/>
      <c r="C183" s="854"/>
      <c r="D183" s="854"/>
      <c r="E183" s="855"/>
      <c r="F183" s="856"/>
      <c r="G183" s="856"/>
      <c r="H183" s="857">
        <f t="shared" si="18"/>
        <v>0</v>
      </c>
      <c r="I183" s="855"/>
      <c r="J183" s="854"/>
      <c r="K183" s="858"/>
      <c r="L183" s="854"/>
      <c r="M183" s="858"/>
      <c r="N183" s="854"/>
      <c r="O183" s="854"/>
      <c r="P183" s="854"/>
      <c r="Q183" s="852"/>
      <c r="R183" s="784"/>
      <c r="S183" s="784"/>
      <c r="T183" s="784"/>
      <c r="U183" s="784"/>
      <c r="V183" s="784"/>
      <c r="W183" s="784"/>
      <c r="X183" s="784"/>
      <c r="Y183" s="784"/>
      <c r="Z183" s="784"/>
      <c r="AA183" s="784"/>
      <c r="AB183" s="784"/>
    </row>
    <row r="184" spans="1:28" ht="14.55" hidden="1" customHeight="1" x14ac:dyDescent="0.3">
      <c r="A184" s="784"/>
      <c r="B184" s="854"/>
      <c r="C184" s="854"/>
      <c r="D184" s="854"/>
      <c r="E184" s="855"/>
      <c r="F184" s="856"/>
      <c r="G184" s="856"/>
      <c r="H184" s="857">
        <f t="shared" si="18"/>
        <v>0</v>
      </c>
      <c r="I184" s="855"/>
      <c r="J184" s="854"/>
      <c r="K184" s="858"/>
      <c r="L184" s="854"/>
      <c r="M184" s="858"/>
      <c r="N184" s="854"/>
      <c r="O184" s="854"/>
      <c r="P184" s="854"/>
      <c r="Q184" s="852"/>
      <c r="R184" s="784"/>
      <c r="S184" s="784"/>
      <c r="T184" s="784"/>
      <c r="U184" s="784"/>
      <c r="V184" s="784"/>
      <c r="W184" s="784"/>
      <c r="X184" s="784"/>
      <c r="Y184" s="784"/>
      <c r="Z184" s="784"/>
      <c r="AA184" s="784"/>
      <c r="AB184" s="784"/>
    </row>
    <row r="185" spans="1:28" ht="14.55" hidden="1" customHeight="1" x14ac:dyDescent="0.3">
      <c r="A185" s="784"/>
      <c r="B185" s="854"/>
      <c r="C185" s="854"/>
      <c r="D185" s="854"/>
      <c r="E185" s="855"/>
      <c r="F185" s="856"/>
      <c r="G185" s="856"/>
      <c r="H185" s="857">
        <f t="shared" si="18"/>
        <v>0</v>
      </c>
      <c r="I185" s="855"/>
      <c r="J185" s="854"/>
      <c r="K185" s="858"/>
      <c r="L185" s="854"/>
      <c r="M185" s="858"/>
      <c r="N185" s="854"/>
      <c r="O185" s="854"/>
      <c r="P185" s="854"/>
      <c r="Q185" s="852"/>
      <c r="R185" s="784"/>
      <c r="S185" s="784"/>
      <c r="T185" s="784"/>
      <c r="U185" s="784"/>
      <c r="V185" s="784"/>
      <c r="W185" s="784"/>
      <c r="X185" s="784"/>
      <c r="Y185" s="784"/>
      <c r="Z185" s="784"/>
      <c r="AA185" s="784"/>
      <c r="AB185" s="784"/>
    </row>
    <row r="186" spans="1:28" ht="14.55" hidden="1" customHeight="1" x14ac:dyDescent="0.3">
      <c r="A186" s="784"/>
      <c r="B186" s="854"/>
      <c r="C186" s="854"/>
      <c r="D186" s="854"/>
      <c r="E186" s="855"/>
      <c r="F186" s="856"/>
      <c r="G186" s="856"/>
      <c r="H186" s="857">
        <f t="shared" si="18"/>
        <v>0</v>
      </c>
      <c r="I186" s="855"/>
      <c r="J186" s="854"/>
      <c r="K186" s="858"/>
      <c r="L186" s="854"/>
      <c r="M186" s="858"/>
      <c r="N186" s="854"/>
      <c r="O186" s="854"/>
      <c r="P186" s="854"/>
      <c r="Q186" s="852"/>
      <c r="R186" s="784"/>
      <c r="S186" s="784"/>
      <c r="T186" s="784"/>
      <c r="U186" s="784"/>
      <c r="V186" s="784"/>
      <c r="W186" s="784"/>
      <c r="X186" s="784"/>
      <c r="Y186" s="784"/>
      <c r="Z186" s="784"/>
      <c r="AA186" s="784"/>
      <c r="AB186" s="784"/>
    </row>
    <row r="187" spans="1:28" ht="14.55" hidden="1" customHeight="1" x14ac:dyDescent="0.3">
      <c r="A187" s="784"/>
      <c r="B187" s="854"/>
      <c r="C187" s="854"/>
      <c r="D187" s="854"/>
      <c r="E187" s="855"/>
      <c r="F187" s="856"/>
      <c r="G187" s="856"/>
      <c r="H187" s="857">
        <f t="shared" si="18"/>
        <v>0</v>
      </c>
      <c r="I187" s="855"/>
      <c r="J187" s="854"/>
      <c r="K187" s="858"/>
      <c r="L187" s="854"/>
      <c r="M187" s="858"/>
      <c r="N187" s="854"/>
      <c r="O187" s="854"/>
      <c r="P187" s="854"/>
      <c r="Q187" s="852"/>
      <c r="R187" s="784"/>
      <c r="S187" s="784"/>
      <c r="T187" s="784"/>
      <c r="U187" s="784"/>
      <c r="V187" s="784"/>
      <c r="W187" s="784"/>
      <c r="X187" s="784"/>
      <c r="Y187" s="784"/>
      <c r="Z187" s="784"/>
      <c r="AA187" s="784"/>
      <c r="AB187" s="784"/>
    </row>
    <row r="188" spans="1:28" ht="14.55" hidden="1" customHeight="1" x14ac:dyDescent="0.3">
      <c r="A188" s="784"/>
      <c r="B188" s="854"/>
      <c r="C188" s="854"/>
      <c r="D188" s="854"/>
      <c r="E188" s="855"/>
      <c r="F188" s="856"/>
      <c r="G188" s="856"/>
      <c r="H188" s="857">
        <f t="shared" si="18"/>
        <v>0</v>
      </c>
      <c r="I188" s="855"/>
      <c r="J188" s="854"/>
      <c r="K188" s="858"/>
      <c r="L188" s="854"/>
      <c r="M188" s="858"/>
      <c r="N188" s="854"/>
      <c r="O188" s="854"/>
      <c r="P188" s="854"/>
      <c r="Q188" s="852"/>
      <c r="R188" s="784"/>
      <c r="S188" s="784"/>
      <c r="T188" s="784"/>
      <c r="U188" s="784"/>
      <c r="V188" s="784"/>
      <c r="W188" s="784"/>
      <c r="X188" s="784"/>
      <c r="Y188" s="784"/>
      <c r="Z188" s="784"/>
      <c r="AA188" s="784"/>
      <c r="AB188" s="784"/>
    </row>
    <row r="189" spans="1:28" ht="14.55" hidden="1" customHeight="1" x14ac:dyDescent="0.3">
      <c r="A189" s="784"/>
      <c r="B189" s="854"/>
      <c r="C189" s="854"/>
      <c r="D189" s="854"/>
      <c r="E189" s="855"/>
      <c r="F189" s="856"/>
      <c r="G189" s="856"/>
      <c r="H189" s="857">
        <f t="shared" si="18"/>
        <v>0</v>
      </c>
      <c r="I189" s="855"/>
      <c r="J189" s="854"/>
      <c r="K189" s="858"/>
      <c r="L189" s="854"/>
      <c r="M189" s="858"/>
      <c r="N189" s="854"/>
      <c r="O189" s="854"/>
      <c r="P189" s="854"/>
      <c r="Q189" s="852"/>
      <c r="R189" s="784"/>
      <c r="S189" s="784"/>
      <c r="T189" s="784"/>
      <c r="U189" s="784"/>
      <c r="V189" s="784"/>
      <c r="W189" s="784"/>
      <c r="X189" s="784"/>
      <c r="Y189" s="784"/>
      <c r="Z189" s="784"/>
      <c r="AA189" s="784"/>
      <c r="AB189" s="784"/>
    </row>
    <row r="190" spans="1:28" ht="14.55" hidden="1" customHeight="1" x14ac:dyDescent="0.3">
      <c r="A190" s="784"/>
      <c r="B190" s="854"/>
      <c r="C190" s="854"/>
      <c r="D190" s="854"/>
      <c r="E190" s="855"/>
      <c r="F190" s="856"/>
      <c r="G190" s="856"/>
      <c r="H190" s="857">
        <f t="shared" si="18"/>
        <v>0</v>
      </c>
      <c r="I190" s="855"/>
      <c r="J190" s="854"/>
      <c r="K190" s="858"/>
      <c r="L190" s="854"/>
      <c r="M190" s="858"/>
      <c r="N190" s="854"/>
      <c r="O190" s="854"/>
      <c r="P190" s="854"/>
      <c r="Q190" s="852"/>
      <c r="R190" s="784"/>
      <c r="S190" s="784"/>
      <c r="T190" s="784"/>
      <c r="U190" s="784"/>
      <c r="V190" s="784"/>
      <c r="W190" s="784"/>
      <c r="X190" s="784"/>
      <c r="Y190" s="784"/>
      <c r="Z190" s="784"/>
      <c r="AA190" s="784"/>
      <c r="AB190" s="784"/>
    </row>
    <row r="191" spans="1:28" ht="14.55" hidden="1" customHeight="1" x14ac:dyDescent="0.3">
      <c r="A191" s="784"/>
      <c r="B191" s="854"/>
      <c r="C191" s="854"/>
      <c r="D191" s="854"/>
      <c r="E191" s="855"/>
      <c r="F191" s="856"/>
      <c r="G191" s="856"/>
      <c r="H191" s="857">
        <f t="shared" si="18"/>
        <v>0</v>
      </c>
      <c r="I191" s="855"/>
      <c r="J191" s="854"/>
      <c r="K191" s="858"/>
      <c r="L191" s="854"/>
      <c r="M191" s="858"/>
      <c r="N191" s="854"/>
      <c r="O191" s="854"/>
      <c r="P191" s="854"/>
      <c r="Q191" s="852"/>
      <c r="R191" s="784"/>
      <c r="S191" s="784"/>
      <c r="T191" s="784"/>
      <c r="U191" s="784"/>
      <c r="V191" s="784"/>
      <c r="W191" s="784"/>
      <c r="X191" s="784"/>
      <c r="Y191" s="784"/>
      <c r="Z191" s="784"/>
      <c r="AA191" s="784"/>
      <c r="AB191" s="784"/>
    </row>
    <row r="192" spans="1:28" ht="14.55" hidden="1" customHeight="1" x14ac:dyDescent="0.3">
      <c r="A192" s="784"/>
      <c r="B192" s="854"/>
      <c r="C192" s="854"/>
      <c r="D192" s="854"/>
      <c r="E192" s="855"/>
      <c r="F192" s="856"/>
      <c r="G192" s="856"/>
      <c r="H192" s="857">
        <f t="shared" si="18"/>
        <v>0</v>
      </c>
      <c r="I192" s="855"/>
      <c r="J192" s="854"/>
      <c r="K192" s="858"/>
      <c r="L192" s="854"/>
      <c r="M192" s="858"/>
      <c r="N192" s="854"/>
      <c r="O192" s="854"/>
      <c r="P192" s="854"/>
      <c r="Q192" s="852"/>
      <c r="R192" s="784"/>
      <c r="S192" s="784"/>
      <c r="T192" s="784"/>
      <c r="U192" s="784"/>
      <c r="V192" s="784"/>
      <c r="W192" s="784"/>
      <c r="X192" s="784"/>
      <c r="Y192" s="784"/>
      <c r="Z192" s="784"/>
      <c r="AA192" s="784"/>
      <c r="AB192" s="784"/>
    </row>
    <row r="193" spans="1:28" ht="14.55" hidden="1" customHeight="1" x14ac:dyDescent="0.3">
      <c r="A193" s="784"/>
      <c r="B193" s="854"/>
      <c r="C193" s="854"/>
      <c r="D193" s="854"/>
      <c r="E193" s="855"/>
      <c r="F193" s="856"/>
      <c r="G193" s="856"/>
      <c r="H193" s="857">
        <f t="shared" si="18"/>
        <v>0</v>
      </c>
      <c r="I193" s="855"/>
      <c r="J193" s="854"/>
      <c r="K193" s="858"/>
      <c r="L193" s="854"/>
      <c r="M193" s="858"/>
      <c r="N193" s="854"/>
      <c r="O193" s="854"/>
      <c r="P193" s="854"/>
      <c r="Q193" s="852"/>
      <c r="R193" s="784"/>
      <c r="S193" s="784"/>
      <c r="T193" s="784"/>
      <c r="U193" s="784"/>
      <c r="V193" s="784"/>
      <c r="W193" s="784"/>
      <c r="X193" s="784"/>
      <c r="Y193" s="784"/>
      <c r="Z193" s="784"/>
      <c r="AA193" s="784"/>
      <c r="AB193" s="784"/>
    </row>
    <row r="194" spans="1:28" ht="14.55" hidden="1" customHeight="1" x14ac:dyDescent="0.3">
      <c r="A194" s="784"/>
      <c r="B194" s="854"/>
      <c r="C194" s="854"/>
      <c r="D194" s="854"/>
      <c r="E194" s="855"/>
      <c r="F194" s="856"/>
      <c r="G194" s="856"/>
      <c r="H194" s="857">
        <f t="shared" si="18"/>
        <v>0</v>
      </c>
      <c r="I194" s="855"/>
      <c r="J194" s="854"/>
      <c r="K194" s="858"/>
      <c r="L194" s="854"/>
      <c r="M194" s="858"/>
      <c r="N194" s="854"/>
      <c r="O194" s="854"/>
      <c r="P194" s="854"/>
      <c r="Q194" s="852"/>
      <c r="R194" s="784"/>
      <c r="S194" s="784"/>
      <c r="T194" s="784"/>
      <c r="U194" s="784"/>
      <c r="V194" s="784"/>
      <c r="W194" s="784"/>
      <c r="X194" s="784"/>
      <c r="Y194" s="784"/>
      <c r="Z194" s="784"/>
      <c r="AA194" s="784"/>
      <c r="AB194" s="784"/>
    </row>
    <row r="195" spans="1:28" ht="14.55" hidden="1" customHeight="1" x14ac:dyDescent="0.3">
      <c r="A195" s="784"/>
      <c r="B195" s="854"/>
      <c r="C195" s="854"/>
      <c r="D195" s="854"/>
      <c r="E195" s="855"/>
      <c r="F195" s="856"/>
      <c r="G195" s="856"/>
      <c r="H195" s="857">
        <f t="shared" si="18"/>
        <v>0</v>
      </c>
      <c r="I195" s="855"/>
      <c r="J195" s="854"/>
      <c r="K195" s="858"/>
      <c r="L195" s="854"/>
      <c r="M195" s="858"/>
      <c r="N195" s="854"/>
      <c r="O195" s="854"/>
      <c r="P195" s="854"/>
      <c r="Q195" s="852"/>
      <c r="R195" s="784"/>
      <c r="S195" s="784"/>
      <c r="T195" s="784"/>
      <c r="U195" s="784"/>
      <c r="V195" s="784"/>
      <c r="W195" s="784"/>
      <c r="X195" s="784"/>
      <c r="Y195" s="784"/>
      <c r="Z195" s="784"/>
      <c r="AA195" s="784"/>
      <c r="AB195" s="784"/>
    </row>
    <row r="196" spans="1:28" ht="14.55" hidden="1" customHeight="1" x14ac:dyDescent="0.3">
      <c r="A196" s="784"/>
      <c r="B196" s="854"/>
      <c r="C196" s="854"/>
      <c r="D196" s="854"/>
      <c r="E196" s="855"/>
      <c r="F196" s="856"/>
      <c r="G196" s="856"/>
      <c r="H196" s="857">
        <f t="shared" si="18"/>
        <v>0</v>
      </c>
      <c r="I196" s="855"/>
      <c r="J196" s="854"/>
      <c r="K196" s="858"/>
      <c r="L196" s="854"/>
      <c r="M196" s="858"/>
      <c r="N196" s="854"/>
      <c r="O196" s="854"/>
      <c r="P196" s="854"/>
      <c r="Q196" s="852"/>
      <c r="R196" s="784"/>
      <c r="S196" s="784"/>
      <c r="T196" s="784"/>
      <c r="U196" s="784"/>
      <c r="V196" s="784"/>
      <c r="W196" s="784"/>
      <c r="X196" s="784"/>
      <c r="Y196" s="784"/>
      <c r="Z196" s="784"/>
      <c r="AA196" s="784"/>
      <c r="AB196" s="784"/>
    </row>
    <row r="197" spans="1:28" ht="14.55" hidden="1" customHeight="1" x14ac:dyDescent="0.3">
      <c r="A197" s="784"/>
      <c r="B197" s="854"/>
      <c r="C197" s="854"/>
      <c r="D197" s="854"/>
      <c r="E197" s="855"/>
      <c r="F197" s="856"/>
      <c r="G197" s="856"/>
      <c r="H197" s="857">
        <f t="shared" si="18"/>
        <v>0</v>
      </c>
      <c r="I197" s="855"/>
      <c r="J197" s="854"/>
      <c r="K197" s="858"/>
      <c r="L197" s="854"/>
      <c r="M197" s="858"/>
      <c r="N197" s="854"/>
      <c r="O197" s="854"/>
      <c r="P197" s="854"/>
      <c r="Q197" s="852"/>
      <c r="R197" s="784"/>
      <c r="S197" s="784"/>
      <c r="T197" s="784"/>
      <c r="U197" s="784"/>
      <c r="V197" s="784"/>
      <c r="W197" s="784"/>
      <c r="X197" s="784"/>
      <c r="Y197" s="784"/>
      <c r="Z197" s="784"/>
      <c r="AA197" s="784"/>
      <c r="AB197" s="784"/>
    </row>
    <row r="198" spans="1:28" ht="14.55" hidden="1" customHeight="1" x14ac:dyDescent="0.3">
      <c r="A198" s="784"/>
      <c r="B198" s="854"/>
      <c r="C198" s="854"/>
      <c r="D198" s="854"/>
      <c r="E198" s="855"/>
      <c r="F198" s="856"/>
      <c r="G198" s="856"/>
      <c r="H198" s="857">
        <f t="shared" si="18"/>
        <v>0</v>
      </c>
      <c r="I198" s="855"/>
      <c r="J198" s="854"/>
      <c r="K198" s="858"/>
      <c r="L198" s="854"/>
      <c r="M198" s="858"/>
      <c r="N198" s="854"/>
      <c r="O198" s="854"/>
      <c r="P198" s="854"/>
      <c r="Q198" s="852"/>
      <c r="R198" s="784"/>
      <c r="S198" s="784"/>
      <c r="T198" s="784"/>
      <c r="U198" s="784"/>
      <c r="V198" s="784"/>
      <c r="W198" s="784"/>
      <c r="X198" s="784"/>
      <c r="Y198" s="784"/>
      <c r="Z198" s="784"/>
      <c r="AA198" s="784"/>
      <c r="AB198" s="784"/>
    </row>
    <row r="199" spans="1:28" ht="14.55" hidden="1" customHeight="1" x14ac:dyDescent="0.3">
      <c r="A199" s="784"/>
      <c r="B199" s="854"/>
      <c r="C199" s="854"/>
      <c r="D199" s="854"/>
      <c r="E199" s="855"/>
      <c r="F199" s="856"/>
      <c r="G199" s="856"/>
      <c r="H199" s="857">
        <f t="shared" si="18"/>
        <v>0</v>
      </c>
      <c r="I199" s="855"/>
      <c r="J199" s="854"/>
      <c r="K199" s="858"/>
      <c r="L199" s="854"/>
      <c r="M199" s="858"/>
      <c r="N199" s="854"/>
      <c r="O199" s="854"/>
      <c r="P199" s="854"/>
      <c r="Q199" s="852"/>
      <c r="R199" s="784"/>
      <c r="S199" s="784"/>
      <c r="T199" s="784"/>
      <c r="U199" s="784"/>
      <c r="V199" s="784"/>
      <c r="W199" s="784"/>
      <c r="X199" s="784"/>
      <c r="Y199" s="784"/>
      <c r="Z199" s="784"/>
      <c r="AA199" s="784"/>
      <c r="AB199" s="784"/>
    </row>
    <row r="200" spans="1:28" ht="14.55" hidden="1" customHeight="1" x14ac:dyDescent="0.3">
      <c r="A200" s="784"/>
      <c r="B200" s="854"/>
      <c r="C200" s="854"/>
      <c r="D200" s="854"/>
      <c r="E200" s="855"/>
      <c r="F200" s="856"/>
      <c r="G200" s="856"/>
      <c r="H200" s="857">
        <f t="shared" si="18"/>
        <v>0</v>
      </c>
      <c r="I200" s="855"/>
      <c r="J200" s="854"/>
      <c r="K200" s="858"/>
      <c r="L200" s="854"/>
      <c r="M200" s="858"/>
      <c r="N200" s="854"/>
      <c r="O200" s="854"/>
      <c r="P200" s="854"/>
      <c r="Q200" s="852"/>
      <c r="R200" s="784"/>
      <c r="S200" s="784"/>
      <c r="T200" s="784"/>
      <c r="U200" s="784"/>
      <c r="V200" s="784"/>
      <c r="W200" s="784"/>
      <c r="X200" s="784"/>
      <c r="Y200" s="784"/>
      <c r="Z200" s="784"/>
      <c r="AA200" s="784"/>
      <c r="AB200" s="784"/>
    </row>
    <row r="201" spans="1:28" ht="14.55" hidden="1" customHeight="1" x14ac:dyDescent="0.3">
      <c r="A201" s="784"/>
      <c r="B201" s="854"/>
      <c r="C201" s="854"/>
      <c r="D201" s="854"/>
      <c r="E201" s="855"/>
      <c r="F201" s="856"/>
      <c r="G201" s="856"/>
      <c r="H201" s="857">
        <f t="shared" si="18"/>
        <v>0</v>
      </c>
      <c r="I201" s="855"/>
      <c r="J201" s="854"/>
      <c r="K201" s="858"/>
      <c r="L201" s="854"/>
      <c r="M201" s="858"/>
      <c r="N201" s="854"/>
      <c r="O201" s="854"/>
      <c r="P201" s="854"/>
      <c r="Q201" s="852"/>
      <c r="R201" s="784"/>
      <c r="S201" s="784"/>
      <c r="T201" s="784"/>
      <c r="U201" s="784"/>
      <c r="V201" s="784"/>
      <c r="W201" s="784"/>
      <c r="X201" s="784"/>
      <c r="Y201" s="784"/>
      <c r="Z201" s="784"/>
      <c r="AA201" s="784"/>
      <c r="AB201" s="784"/>
    </row>
    <row r="202" spans="1:28" ht="14.55" hidden="1" customHeight="1" x14ac:dyDescent="0.3">
      <c r="A202" s="784"/>
      <c r="B202" s="854"/>
      <c r="C202" s="854"/>
      <c r="D202" s="854"/>
      <c r="E202" s="855"/>
      <c r="F202" s="856"/>
      <c r="G202" s="856"/>
      <c r="H202" s="857">
        <f t="shared" si="18"/>
        <v>0</v>
      </c>
      <c r="I202" s="855"/>
      <c r="J202" s="854"/>
      <c r="K202" s="858"/>
      <c r="L202" s="854"/>
      <c r="M202" s="858"/>
      <c r="N202" s="854"/>
      <c r="O202" s="854"/>
      <c r="P202" s="854"/>
      <c r="Q202" s="852"/>
      <c r="R202" s="784"/>
      <c r="S202" s="784"/>
      <c r="T202" s="784"/>
      <c r="U202" s="784"/>
      <c r="V202" s="784"/>
      <c r="W202" s="784"/>
      <c r="X202" s="784"/>
      <c r="Y202" s="784"/>
      <c r="Z202" s="784"/>
      <c r="AA202" s="784"/>
      <c r="AB202" s="784"/>
    </row>
    <row r="203" spans="1:28" ht="14.55" hidden="1" customHeight="1" x14ac:dyDescent="0.3">
      <c r="A203" s="784"/>
      <c r="B203" s="854"/>
      <c r="C203" s="854"/>
      <c r="D203" s="854"/>
      <c r="E203" s="855"/>
      <c r="F203" s="856"/>
      <c r="G203" s="856"/>
      <c r="H203" s="857">
        <f t="shared" si="18"/>
        <v>0</v>
      </c>
      <c r="I203" s="855"/>
      <c r="J203" s="854"/>
      <c r="K203" s="858"/>
      <c r="L203" s="854"/>
      <c r="M203" s="858"/>
      <c r="N203" s="854"/>
      <c r="O203" s="854"/>
      <c r="P203" s="854"/>
      <c r="Q203" s="852"/>
      <c r="R203" s="784"/>
      <c r="S203" s="784"/>
      <c r="T203" s="784"/>
      <c r="U203" s="784"/>
      <c r="V203" s="784"/>
      <c r="W203" s="784"/>
      <c r="X203" s="784"/>
      <c r="Y203" s="784"/>
      <c r="Z203" s="784"/>
      <c r="AA203" s="784"/>
      <c r="AB203" s="784"/>
    </row>
    <row r="204" spans="1:28" ht="14.55" hidden="1" customHeight="1" x14ac:dyDescent="0.3">
      <c r="A204" s="784"/>
      <c r="B204" s="854"/>
      <c r="C204" s="854"/>
      <c r="D204" s="854"/>
      <c r="E204" s="855"/>
      <c r="F204" s="856"/>
      <c r="G204" s="856"/>
      <c r="H204" s="857">
        <f t="shared" si="18"/>
        <v>0</v>
      </c>
      <c r="I204" s="855"/>
      <c r="J204" s="854"/>
      <c r="K204" s="858"/>
      <c r="L204" s="854"/>
      <c r="M204" s="858"/>
      <c r="N204" s="854"/>
      <c r="O204" s="854"/>
      <c r="P204" s="854"/>
      <c r="Q204" s="852"/>
      <c r="R204" s="784"/>
      <c r="S204" s="784"/>
      <c r="T204" s="784"/>
      <c r="U204" s="784"/>
      <c r="V204" s="784"/>
      <c r="W204" s="784"/>
      <c r="X204" s="784"/>
      <c r="Y204" s="784"/>
      <c r="Z204" s="784"/>
      <c r="AA204" s="784"/>
      <c r="AB204" s="784"/>
    </row>
    <row r="205" spans="1:28" ht="14.55" hidden="1" customHeight="1" x14ac:dyDescent="0.3">
      <c r="A205" s="784"/>
      <c r="B205" s="854"/>
      <c r="C205" s="854"/>
      <c r="D205" s="854"/>
      <c r="E205" s="855"/>
      <c r="F205" s="856"/>
      <c r="G205" s="856"/>
      <c r="H205" s="857">
        <f t="shared" si="18"/>
        <v>0</v>
      </c>
      <c r="I205" s="855"/>
      <c r="J205" s="854"/>
      <c r="K205" s="858"/>
      <c r="L205" s="854"/>
      <c r="M205" s="858"/>
      <c r="N205" s="854"/>
      <c r="O205" s="854"/>
      <c r="P205" s="854"/>
      <c r="Q205" s="852"/>
      <c r="R205" s="784"/>
      <c r="S205" s="784"/>
      <c r="T205" s="784"/>
      <c r="U205" s="784"/>
      <c r="V205" s="784"/>
      <c r="W205" s="784"/>
      <c r="X205" s="784"/>
      <c r="Y205" s="784"/>
      <c r="Z205" s="784"/>
      <c r="AA205" s="784"/>
      <c r="AB205" s="784"/>
    </row>
    <row r="206" spans="1:28" ht="14.55" hidden="1" customHeight="1" x14ac:dyDescent="0.3">
      <c r="A206" s="784"/>
      <c r="B206" s="854"/>
      <c r="C206" s="854"/>
      <c r="D206" s="854"/>
      <c r="E206" s="855"/>
      <c r="F206" s="856"/>
      <c r="G206" s="856"/>
      <c r="H206" s="857">
        <f t="shared" si="18"/>
        <v>0</v>
      </c>
      <c r="I206" s="855"/>
      <c r="J206" s="854"/>
      <c r="K206" s="858"/>
      <c r="L206" s="854"/>
      <c r="M206" s="858"/>
      <c r="N206" s="854"/>
      <c r="O206" s="854"/>
      <c r="P206" s="854"/>
      <c r="Q206" s="852"/>
      <c r="R206" s="784"/>
      <c r="S206" s="784"/>
      <c r="T206" s="784"/>
      <c r="U206" s="784"/>
      <c r="V206" s="784"/>
      <c r="W206" s="784"/>
      <c r="X206" s="784"/>
      <c r="Y206" s="784"/>
      <c r="Z206" s="784"/>
      <c r="AA206" s="784"/>
      <c r="AB206" s="784"/>
    </row>
    <row r="207" spans="1:28" ht="14.55" hidden="1" customHeight="1" x14ac:dyDescent="0.3">
      <c r="A207" s="784"/>
      <c r="B207" s="854"/>
      <c r="C207" s="854"/>
      <c r="D207" s="854"/>
      <c r="E207" s="855"/>
      <c r="F207" s="856"/>
      <c r="G207" s="856"/>
      <c r="H207" s="857">
        <f t="shared" si="18"/>
        <v>0</v>
      </c>
      <c r="I207" s="855"/>
      <c r="J207" s="854"/>
      <c r="K207" s="858"/>
      <c r="L207" s="854"/>
      <c r="M207" s="858"/>
      <c r="N207" s="854"/>
      <c r="O207" s="854"/>
      <c r="P207" s="854"/>
      <c r="Q207" s="852"/>
      <c r="R207" s="784"/>
      <c r="S207" s="784"/>
      <c r="T207" s="784"/>
      <c r="U207" s="784"/>
      <c r="V207" s="784"/>
      <c r="W207" s="784"/>
      <c r="X207" s="784"/>
      <c r="Y207" s="784"/>
      <c r="Z207" s="784"/>
      <c r="AA207" s="784"/>
      <c r="AB207" s="784"/>
    </row>
    <row r="208" spans="1:28" ht="14.55" hidden="1" customHeight="1" x14ac:dyDescent="0.3">
      <c r="A208" s="784"/>
      <c r="B208" s="854"/>
      <c r="C208" s="854"/>
      <c r="D208" s="854"/>
      <c r="E208" s="855"/>
      <c r="F208" s="856"/>
      <c r="G208" s="856"/>
      <c r="H208" s="857">
        <f t="shared" si="18"/>
        <v>0</v>
      </c>
      <c r="I208" s="855"/>
      <c r="J208" s="854"/>
      <c r="K208" s="858"/>
      <c r="L208" s="854"/>
      <c r="M208" s="858"/>
      <c r="N208" s="854"/>
      <c r="O208" s="854"/>
      <c r="P208" s="854"/>
      <c r="Q208" s="852"/>
      <c r="R208" s="784"/>
      <c r="S208" s="784"/>
      <c r="T208" s="784"/>
      <c r="U208" s="784"/>
      <c r="V208" s="784"/>
      <c r="W208" s="784"/>
      <c r="X208" s="784"/>
      <c r="Y208" s="784"/>
      <c r="Z208" s="784"/>
      <c r="AA208" s="784"/>
      <c r="AB208" s="784"/>
    </row>
    <row r="209" spans="1:28" ht="14.55" hidden="1" customHeight="1" x14ac:dyDescent="0.3">
      <c r="A209" s="784"/>
      <c r="B209" s="854"/>
      <c r="C209" s="854"/>
      <c r="D209" s="854"/>
      <c r="E209" s="855"/>
      <c r="F209" s="856"/>
      <c r="G209" s="856"/>
      <c r="H209" s="857">
        <f t="shared" si="18"/>
        <v>0</v>
      </c>
      <c r="I209" s="855"/>
      <c r="J209" s="854"/>
      <c r="K209" s="858"/>
      <c r="L209" s="854"/>
      <c r="M209" s="858"/>
      <c r="N209" s="854"/>
      <c r="O209" s="854"/>
      <c r="P209" s="854"/>
      <c r="Q209" s="852"/>
      <c r="R209" s="784"/>
      <c r="S209" s="784"/>
      <c r="T209" s="784"/>
      <c r="U209" s="784"/>
      <c r="V209" s="784"/>
      <c r="W209" s="784"/>
      <c r="X209" s="784"/>
      <c r="Y209" s="784"/>
      <c r="Z209" s="784"/>
      <c r="AA209" s="784"/>
      <c r="AB209" s="784"/>
    </row>
    <row r="210" spans="1:28" ht="14.55" hidden="1" customHeight="1" x14ac:dyDescent="0.3">
      <c r="A210" s="784"/>
      <c r="B210" s="854"/>
      <c r="C210" s="854"/>
      <c r="D210" s="854"/>
      <c r="E210" s="855"/>
      <c r="F210" s="856"/>
      <c r="G210" s="856"/>
      <c r="H210" s="857">
        <f t="shared" si="18"/>
        <v>0</v>
      </c>
      <c r="I210" s="855"/>
      <c r="J210" s="854"/>
      <c r="K210" s="858"/>
      <c r="L210" s="854"/>
      <c r="M210" s="858"/>
      <c r="N210" s="854"/>
      <c r="O210" s="854"/>
      <c r="P210" s="854"/>
      <c r="Q210" s="852"/>
      <c r="R210" s="784"/>
      <c r="S210" s="784"/>
      <c r="T210" s="784"/>
      <c r="U210" s="784"/>
      <c r="V210" s="784"/>
      <c r="W210" s="784"/>
      <c r="X210" s="784"/>
      <c r="Y210" s="784"/>
      <c r="Z210" s="784"/>
      <c r="AA210" s="784"/>
      <c r="AB210" s="784"/>
    </row>
    <row r="211" spans="1:28" ht="14.55" hidden="1" customHeight="1" x14ac:dyDescent="0.3">
      <c r="A211" s="784"/>
      <c r="B211" s="854"/>
      <c r="C211" s="854"/>
      <c r="D211" s="854"/>
      <c r="E211" s="855"/>
      <c r="F211" s="856"/>
      <c r="G211" s="856"/>
      <c r="H211" s="857">
        <f t="shared" si="18"/>
        <v>0</v>
      </c>
      <c r="I211" s="855"/>
      <c r="J211" s="854"/>
      <c r="K211" s="858"/>
      <c r="L211" s="854"/>
      <c r="M211" s="858"/>
      <c r="N211" s="854"/>
      <c r="O211" s="854"/>
      <c r="P211" s="854"/>
      <c r="Q211" s="852"/>
      <c r="R211" s="784"/>
      <c r="S211" s="784"/>
      <c r="T211" s="784"/>
      <c r="U211" s="784"/>
      <c r="V211" s="784"/>
      <c r="W211" s="784"/>
      <c r="X211" s="784"/>
      <c r="Y211" s="784"/>
      <c r="Z211" s="784"/>
      <c r="AA211" s="784"/>
      <c r="AB211" s="784"/>
    </row>
    <row r="212" spans="1:28" ht="14.55" hidden="1" customHeight="1" x14ac:dyDescent="0.3">
      <c r="A212" s="784"/>
      <c r="B212" s="854"/>
      <c r="C212" s="854"/>
      <c r="D212" s="854"/>
      <c r="E212" s="855"/>
      <c r="F212" s="856"/>
      <c r="G212" s="856"/>
      <c r="H212" s="857">
        <f t="shared" si="18"/>
        <v>0</v>
      </c>
      <c r="I212" s="855"/>
      <c r="J212" s="854"/>
      <c r="K212" s="858"/>
      <c r="L212" s="854"/>
      <c r="M212" s="858"/>
      <c r="N212" s="854"/>
      <c r="O212" s="854"/>
      <c r="P212" s="854"/>
      <c r="Q212" s="852"/>
      <c r="R212" s="784"/>
      <c r="S212" s="784"/>
      <c r="T212" s="784"/>
      <c r="U212" s="784"/>
      <c r="V212" s="784"/>
      <c r="W212" s="784"/>
      <c r="X212" s="784"/>
      <c r="Y212" s="784"/>
      <c r="Z212" s="784"/>
      <c r="AA212" s="784"/>
      <c r="AB212" s="784"/>
    </row>
    <row r="213" spans="1:28" ht="14.55" hidden="1" customHeight="1" x14ac:dyDescent="0.3">
      <c r="A213" s="784"/>
      <c r="B213" s="854"/>
      <c r="C213" s="854"/>
      <c r="D213" s="854"/>
      <c r="E213" s="855"/>
      <c r="F213" s="856"/>
      <c r="G213" s="856"/>
      <c r="H213" s="857">
        <f t="shared" si="18"/>
        <v>0</v>
      </c>
      <c r="I213" s="855"/>
      <c r="J213" s="854"/>
      <c r="K213" s="858"/>
      <c r="L213" s="854"/>
      <c r="M213" s="858"/>
      <c r="N213" s="854"/>
      <c r="O213" s="854"/>
      <c r="P213" s="854"/>
      <c r="Q213" s="852"/>
      <c r="R213" s="784"/>
      <c r="S213" s="784"/>
      <c r="T213" s="784"/>
      <c r="U213" s="784"/>
      <c r="V213" s="784"/>
      <c r="W213" s="784"/>
      <c r="X213" s="784"/>
      <c r="Y213" s="784"/>
      <c r="Z213" s="784"/>
      <c r="AA213" s="784"/>
      <c r="AB213" s="784"/>
    </row>
    <row r="214" spans="1:28" ht="14.55" hidden="1" customHeight="1" x14ac:dyDescent="0.3">
      <c r="A214" s="784"/>
      <c r="B214" s="854"/>
      <c r="C214" s="854"/>
      <c r="D214" s="854"/>
      <c r="E214" s="855"/>
      <c r="F214" s="856"/>
      <c r="G214" s="856"/>
      <c r="H214" s="857">
        <f t="shared" si="18"/>
        <v>0</v>
      </c>
      <c r="I214" s="855"/>
      <c r="J214" s="854"/>
      <c r="K214" s="858"/>
      <c r="L214" s="854"/>
      <c r="M214" s="858"/>
      <c r="N214" s="854"/>
      <c r="O214" s="854"/>
      <c r="P214" s="854"/>
      <c r="Q214" s="852"/>
      <c r="R214" s="784"/>
      <c r="S214" s="784"/>
      <c r="T214" s="784"/>
      <c r="U214" s="784"/>
      <c r="V214" s="784"/>
      <c r="W214" s="784"/>
      <c r="X214" s="784"/>
      <c r="Y214" s="784"/>
      <c r="Z214" s="784"/>
      <c r="AA214" s="784"/>
      <c r="AB214" s="784"/>
    </row>
    <row r="215" spans="1:28" ht="14.55" hidden="1" customHeight="1" x14ac:dyDescent="0.3">
      <c r="A215" s="784"/>
      <c r="B215" s="854"/>
      <c r="C215" s="854"/>
      <c r="D215" s="854"/>
      <c r="E215" s="855"/>
      <c r="F215" s="856"/>
      <c r="G215" s="856"/>
      <c r="H215" s="857">
        <f t="shared" si="18"/>
        <v>0</v>
      </c>
      <c r="I215" s="855"/>
      <c r="J215" s="854"/>
      <c r="K215" s="858"/>
      <c r="L215" s="854"/>
      <c r="M215" s="858"/>
      <c r="N215" s="854"/>
      <c r="O215" s="854"/>
      <c r="P215" s="854"/>
      <c r="Q215" s="852"/>
      <c r="R215" s="784"/>
      <c r="S215" s="784"/>
      <c r="T215" s="784"/>
      <c r="U215" s="784"/>
      <c r="V215" s="784"/>
      <c r="W215" s="784"/>
      <c r="X215" s="784"/>
      <c r="Y215" s="784"/>
      <c r="Z215" s="784"/>
      <c r="AA215" s="784"/>
      <c r="AB215" s="784"/>
    </row>
    <row r="216" spans="1:28" ht="14.55" hidden="1" customHeight="1" x14ac:dyDescent="0.3">
      <c r="A216" s="784"/>
      <c r="B216" s="854"/>
      <c r="C216" s="854"/>
      <c r="D216" s="854"/>
      <c r="E216" s="855"/>
      <c r="F216" s="856"/>
      <c r="G216" s="856"/>
      <c r="H216" s="857">
        <f t="shared" si="18"/>
        <v>0</v>
      </c>
      <c r="I216" s="855"/>
      <c r="J216" s="854"/>
      <c r="K216" s="858"/>
      <c r="L216" s="854"/>
      <c r="M216" s="858"/>
      <c r="N216" s="854"/>
      <c r="O216" s="854"/>
      <c r="P216" s="854"/>
      <c r="Q216" s="852"/>
      <c r="R216" s="784"/>
      <c r="S216" s="784"/>
      <c r="T216" s="784"/>
      <c r="U216" s="784"/>
      <c r="V216" s="784"/>
      <c r="W216" s="784"/>
      <c r="X216" s="784"/>
      <c r="Y216" s="784"/>
      <c r="Z216" s="784"/>
      <c r="AA216" s="784"/>
      <c r="AB216" s="784"/>
    </row>
    <row r="217" spans="1:28" ht="14.55" hidden="1" customHeight="1" x14ac:dyDescent="0.3">
      <c r="A217" s="784"/>
      <c r="B217" s="854"/>
      <c r="C217" s="854"/>
      <c r="D217" s="854"/>
      <c r="E217" s="855"/>
      <c r="F217" s="856"/>
      <c r="G217" s="856"/>
      <c r="H217" s="857">
        <f t="shared" si="18"/>
        <v>0</v>
      </c>
      <c r="I217" s="855"/>
      <c r="J217" s="854"/>
      <c r="K217" s="858"/>
      <c r="L217" s="854"/>
      <c r="M217" s="858"/>
      <c r="N217" s="854"/>
      <c r="O217" s="854"/>
      <c r="P217" s="854"/>
      <c r="Q217" s="852"/>
      <c r="R217" s="784"/>
      <c r="S217" s="784"/>
      <c r="T217" s="784"/>
      <c r="U217" s="784"/>
      <c r="V217" s="784"/>
      <c r="W217" s="784"/>
      <c r="X217" s="784"/>
      <c r="Y217" s="784"/>
      <c r="Z217" s="784"/>
      <c r="AA217" s="784"/>
      <c r="AB217" s="784"/>
    </row>
    <row r="218" spans="1:28" ht="14.55" hidden="1" customHeight="1" x14ac:dyDescent="0.3">
      <c r="A218" s="784"/>
      <c r="B218" s="854"/>
      <c r="C218" s="854"/>
      <c r="D218" s="854"/>
      <c r="E218" s="855"/>
      <c r="F218" s="856"/>
      <c r="G218" s="856"/>
      <c r="H218" s="857">
        <f t="shared" si="18"/>
        <v>0</v>
      </c>
      <c r="I218" s="855"/>
      <c r="J218" s="854"/>
      <c r="K218" s="858"/>
      <c r="L218" s="854"/>
      <c r="M218" s="858"/>
      <c r="N218" s="854"/>
      <c r="O218" s="854"/>
      <c r="P218" s="854"/>
      <c r="Q218" s="852"/>
      <c r="R218" s="784"/>
      <c r="S218" s="784"/>
      <c r="T218" s="784"/>
      <c r="U218" s="784"/>
      <c r="V218" s="784"/>
      <c r="W218" s="784"/>
      <c r="X218" s="784"/>
      <c r="Y218" s="784"/>
      <c r="Z218" s="784"/>
      <c r="AA218" s="784"/>
      <c r="AB218" s="784"/>
    </row>
    <row r="219" spans="1:28" ht="14.55" hidden="1" customHeight="1" x14ac:dyDescent="0.3">
      <c r="A219" s="784"/>
      <c r="B219" s="854"/>
      <c r="C219" s="854"/>
      <c r="D219" s="854"/>
      <c r="E219" s="855"/>
      <c r="F219" s="856"/>
      <c r="G219" s="856"/>
      <c r="H219" s="857">
        <f t="shared" si="18"/>
        <v>0</v>
      </c>
      <c r="I219" s="855"/>
      <c r="J219" s="854"/>
      <c r="K219" s="858"/>
      <c r="L219" s="854"/>
      <c r="M219" s="858"/>
      <c r="N219" s="854"/>
      <c r="O219" s="854"/>
      <c r="P219" s="854"/>
      <c r="Q219" s="852"/>
      <c r="R219" s="852"/>
      <c r="S219" s="784"/>
      <c r="T219" s="784"/>
      <c r="U219" s="784"/>
      <c r="V219" s="784"/>
      <c r="W219" s="784"/>
      <c r="X219" s="784"/>
      <c r="Y219" s="784"/>
      <c r="Z219" s="784"/>
      <c r="AA219" s="784"/>
      <c r="AB219" s="784"/>
    </row>
    <row r="220" spans="1:28" ht="14.55" hidden="1" customHeight="1" x14ac:dyDescent="0.3">
      <c r="A220" s="784"/>
      <c r="B220" s="854"/>
      <c r="C220" s="854"/>
      <c r="D220" s="854"/>
      <c r="E220" s="855"/>
      <c r="F220" s="856"/>
      <c r="G220" s="856"/>
      <c r="H220" s="857">
        <f t="shared" si="18"/>
        <v>0</v>
      </c>
      <c r="I220" s="855"/>
      <c r="J220" s="854"/>
      <c r="K220" s="858"/>
      <c r="L220" s="854"/>
      <c r="M220" s="858"/>
      <c r="N220" s="854"/>
      <c r="O220" s="854"/>
      <c r="P220" s="854"/>
      <c r="Q220" s="784"/>
      <c r="R220" s="784"/>
      <c r="S220" s="784"/>
      <c r="T220" s="784"/>
      <c r="U220" s="784"/>
      <c r="V220" s="784"/>
      <c r="W220" s="784"/>
      <c r="X220" s="784"/>
      <c r="Y220" s="784"/>
      <c r="Z220" s="784"/>
      <c r="AA220" s="784"/>
      <c r="AB220" s="784"/>
    </row>
    <row r="221" spans="1:28" ht="14.55" hidden="1" customHeight="1" x14ac:dyDescent="0.3">
      <c r="A221" s="784"/>
      <c r="B221" s="854"/>
      <c r="C221" s="854"/>
      <c r="D221" s="854"/>
      <c r="E221" s="855"/>
      <c r="F221" s="856"/>
      <c r="G221" s="856"/>
      <c r="H221" s="857">
        <f t="shared" si="18"/>
        <v>0</v>
      </c>
      <c r="I221" s="855"/>
      <c r="J221" s="854"/>
      <c r="K221" s="858"/>
      <c r="L221" s="854"/>
      <c r="M221" s="858"/>
      <c r="N221" s="854"/>
      <c r="O221" s="854"/>
      <c r="P221" s="854"/>
      <c r="Q221" s="784"/>
      <c r="R221" s="784"/>
      <c r="S221" s="784"/>
      <c r="T221" s="784"/>
      <c r="U221" s="784"/>
      <c r="V221" s="784"/>
      <c r="W221" s="784"/>
      <c r="X221" s="784"/>
      <c r="Y221" s="784"/>
      <c r="Z221" s="784"/>
      <c r="AA221" s="784"/>
      <c r="AB221" s="784"/>
    </row>
    <row r="222" spans="1:28" ht="14.55" hidden="1" customHeight="1" x14ac:dyDescent="0.3">
      <c r="A222" s="784"/>
      <c r="B222" s="854"/>
      <c r="C222" s="854"/>
      <c r="D222" s="854"/>
      <c r="E222" s="855"/>
      <c r="F222" s="856"/>
      <c r="G222" s="856"/>
      <c r="H222" s="857">
        <f t="shared" si="18"/>
        <v>0</v>
      </c>
      <c r="I222" s="855"/>
      <c r="J222" s="854"/>
      <c r="K222" s="858"/>
      <c r="L222" s="854"/>
      <c r="M222" s="858"/>
      <c r="N222" s="854"/>
      <c r="O222" s="854"/>
      <c r="P222" s="854"/>
      <c r="Q222" s="784"/>
      <c r="R222" s="784"/>
      <c r="S222" s="784"/>
      <c r="T222" s="784"/>
      <c r="U222" s="784"/>
      <c r="V222" s="784"/>
      <c r="W222" s="784"/>
      <c r="X222" s="784"/>
      <c r="Y222" s="784"/>
      <c r="Z222" s="784"/>
      <c r="AA222" s="784"/>
      <c r="AB222" s="784"/>
    </row>
    <row r="223" spans="1:28" ht="14.55" hidden="1" customHeight="1" x14ac:dyDescent="0.3">
      <c r="A223" s="784"/>
      <c r="B223" s="854"/>
      <c r="C223" s="854"/>
      <c r="D223" s="854"/>
      <c r="E223" s="855"/>
      <c r="F223" s="856"/>
      <c r="G223" s="856"/>
      <c r="H223" s="857">
        <f t="shared" si="18"/>
        <v>0</v>
      </c>
      <c r="I223" s="855"/>
      <c r="J223" s="854"/>
      <c r="K223" s="858"/>
      <c r="L223" s="854"/>
      <c r="M223" s="858"/>
      <c r="N223" s="854"/>
      <c r="O223" s="854"/>
      <c r="P223" s="854"/>
      <c r="Q223" s="784"/>
      <c r="R223" s="784"/>
      <c r="S223" s="784"/>
      <c r="T223" s="784"/>
      <c r="U223" s="784"/>
      <c r="V223" s="784"/>
      <c r="W223" s="784"/>
      <c r="X223" s="784"/>
      <c r="Y223" s="784"/>
      <c r="Z223" s="784"/>
      <c r="AA223" s="784"/>
      <c r="AB223" s="784"/>
    </row>
    <row r="224" spans="1:28" ht="14.55" hidden="1" customHeight="1" x14ac:dyDescent="0.3">
      <c r="A224" s="784"/>
      <c r="B224" s="854"/>
      <c r="C224" s="854"/>
      <c r="D224" s="854"/>
      <c r="E224" s="855"/>
      <c r="F224" s="856"/>
      <c r="G224" s="856"/>
      <c r="H224" s="857">
        <f t="shared" si="18"/>
        <v>0</v>
      </c>
      <c r="I224" s="855"/>
      <c r="J224" s="854"/>
      <c r="K224" s="858"/>
      <c r="L224" s="854"/>
      <c r="M224" s="858"/>
      <c r="N224" s="854"/>
      <c r="O224" s="854"/>
      <c r="P224" s="854"/>
      <c r="Q224" s="784"/>
      <c r="R224" s="784"/>
      <c r="S224" s="784"/>
      <c r="T224" s="784"/>
      <c r="U224" s="784"/>
      <c r="V224" s="784"/>
      <c r="W224" s="784"/>
      <c r="X224" s="784"/>
      <c r="Y224" s="784"/>
      <c r="Z224" s="784"/>
      <c r="AA224" s="784"/>
      <c r="AB224" s="784"/>
    </row>
    <row r="225" spans="1:28" ht="14.55" hidden="1" customHeight="1" x14ac:dyDescent="0.3">
      <c r="A225" s="784"/>
      <c r="B225" s="854"/>
      <c r="C225" s="854"/>
      <c r="D225" s="854"/>
      <c r="E225" s="855"/>
      <c r="F225" s="856"/>
      <c r="G225" s="856"/>
      <c r="H225" s="857">
        <f t="shared" si="18"/>
        <v>0</v>
      </c>
      <c r="I225" s="855"/>
      <c r="J225" s="854"/>
      <c r="K225" s="858"/>
      <c r="L225" s="854"/>
      <c r="M225" s="858"/>
      <c r="N225" s="854"/>
      <c r="O225" s="854"/>
      <c r="P225" s="854"/>
      <c r="Q225" s="784"/>
      <c r="R225" s="784"/>
      <c r="S225" s="784"/>
      <c r="T225" s="784"/>
      <c r="U225" s="784"/>
      <c r="V225" s="784"/>
      <c r="W225" s="784"/>
      <c r="X225" s="784"/>
      <c r="Y225" s="784"/>
      <c r="Z225" s="784"/>
      <c r="AA225" s="784"/>
      <c r="AB225" s="784"/>
    </row>
    <row r="226" spans="1:28" ht="14.55" hidden="1" customHeight="1" x14ac:dyDescent="0.3">
      <c r="A226" s="784"/>
      <c r="B226" s="784"/>
      <c r="C226" s="784"/>
      <c r="D226" s="784"/>
      <c r="E226" s="784"/>
      <c r="F226" s="784"/>
      <c r="G226" s="784"/>
      <c r="H226" s="784"/>
      <c r="I226" s="784"/>
      <c r="J226" s="784"/>
      <c r="K226" s="784"/>
      <c r="L226" s="784"/>
      <c r="M226" s="784"/>
      <c r="N226" s="784"/>
      <c r="O226" s="784"/>
      <c r="P226" s="784"/>
      <c r="Q226" s="784"/>
      <c r="R226" s="784"/>
      <c r="S226" s="784"/>
      <c r="T226" s="784"/>
      <c r="U226" s="784"/>
      <c r="V226" s="784"/>
      <c r="W226" s="784"/>
      <c r="X226" s="784"/>
      <c r="Y226" s="784"/>
      <c r="Z226" s="784"/>
      <c r="AA226" s="784"/>
      <c r="AB226" s="784"/>
    </row>
    <row r="227" spans="1:28" ht="13.5" hidden="1" customHeight="1" x14ac:dyDescent="0.3">
      <c r="A227" s="784"/>
      <c r="B227" s="784"/>
      <c r="C227" s="784"/>
      <c r="D227" s="784"/>
      <c r="E227" s="784"/>
      <c r="F227" s="784"/>
      <c r="G227" s="784"/>
      <c r="H227" s="784"/>
      <c r="I227" s="784"/>
      <c r="J227" s="784"/>
      <c r="K227" s="784"/>
      <c r="L227" s="784"/>
      <c r="M227" s="784"/>
      <c r="N227" s="784"/>
      <c r="O227" s="784"/>
      <c r="P227" s="784"/>
      <c r="Q227" s="784"/>
      <c r="R227" s="784"/>
      <c r="S227" s="784"/>
      <c r="T227" s="784"/>
      <c r="U227" s="784"/>
      <c r="V227" s="784"/>
      <c r="W227" s="784"/>
      <c r="X227" s="784"/>
      <c r="Y227" s="784"/>
      <c r="Z227" s="784"/>
      <c r="AA227" s="784"/>
      <c r="AB227" s="784"/>
    </row>
    <row r="228" spans="1:28" ht="13.5" hidden="1" customHeight="1" x14ac:dyDescent="0.3">
      <c r="A228" s="784"/>
      <c r="B228" s="784"/>
      <c r="C228" s="784"/>
      <c r="D228" s="784"/>
      <c r="E228" s="784"/>
      <c r="F228" s="784"/>
      <c r="G228" s="784"/>
      <c r="H228" s="784"/>
      <c r="I228" s="784"/>
      <c r="J228" s="784"/>
      <c r="K228" s="784"/>
      <c r="L228" s="784"/>
      <c r="M228" s="784"/>
      <c r="N228" s="784"/>
      <c r="O228" s="784"/>
      <c r="P228" s="784"/>
      <c r="Q228" s="784"/>
      <c r="R228" s="784"/>
      <c r="S228" s="784"/>
      <c r="T228" s="784"/>
      <c r="U228" s="784"/>
      <c r="V228" s="784"/>
      <c r="W228" s="784"/>
      <c r="X228" s="784"/>
      <c r="Y228" s="784"/>
      <c r="Z228" s="784"/>
      <c r="AA228" s="784"/>
      <c r="AB228" s="784"/>
    </row>
    <row r="229" spans="1:28" ht="13.5" hidden="1" customHeight="1" x14ac:dyDescent="0.3">
      <c r="A229" s="784"/>
      <c r="B229" s="784"/>
      <c r="C229" s="784"/>
      <c r="D229" s="784"/>
      <c r="E229" s="784"/>
      <c r="F229" s="784"/>
      <c r="G229" s="784"/>
      <c r="H229" s="784"/>
      <c r="I229" s="784"/>
      <c r="J229" s="784"/>
      <c r="K229" s="784"/>
      <c r="L229" s="784"/>
      <c r="M229" s="784"/>
      <c r="N229" s="784"/>
      <c r="O229" s="784"/>
      <c r="P229" s="784"/>
      <c r="Q229" s="784"/>
      <c r="R229" s="784"/>
      <c r="S229" s="784"/>
      <c r="T229" s="784"/>
      <c r="U229" s="784"/>
      <c r="V229" s="784"/>
      <c r="W229" s="784"/>
      <c r="X229" s="784"/>
      <c r="Y229" s="784"/>
      <c r="Z229" s="784"/>
      <c r="AA229" s="784"/>
      <c r="AB229" s="784"/>
    </row>
    <row r="230" spans="1:28" ht="13.5" hidden="1" customHeight="1" x14ac:dyDescent="0.3">
      <c r="A230" s="784"/>
      <c r="B230" s="784"/>
      <c r="C230" s="784"/>
      <c r="D230" s="784"/>
      <c r="E230" s="784"/>
      <c r="F230" s="784"/>
      <c r="G230" s="784"/>
      <c r="H230" s="784"/>
      <c r="I230" s="784"/>
      <c r="J230" s="784"/>
      <c r="K230" s="784"/>
      <c r="L230" s="784"/>
      <c r="M230" s="784"/>
      <c r="N230" s="784"/>
      <c r="O230" s="784"/>
      <c r="P230" s="784"/>
      <c r="Q230" s="784"/>
      <c r="R230" s="784"/>
      <c r="S230" s="784"/>
      <c r="T230" s="784"/>
      <c r="U230" s="784"/>
      <c r="V230" s="784"/>
      <c r="W230" s="784"/>
      <c r="X230" s="784"/>
      <c r="Y230" s="784"/>
      <c r="Z230" s="784"/>
      <c r="AA230" s="784"/>
      <c r="AB230" s="784"/>
    </row>
    <row r="231" spans="1:28" ht="13.5" hidden="1" customHeight="1" x14ac:dyDescent="0.3">
      <c r="A231" s="784"/>
      <c r="B231" s="784"/>
      <c r="C231" s="784"/>
      <c r="D231" s="784"/>
      <c r="E231" s="784"/>
      <c r="F231" s="784"/>
      <c r="G231" s="784"/>
      <c r="H231" s="784"/>
      <c r="I231" s="784"/>
      <c r="J231" s="784"/>
      <c r="K231" s="784"/>
      <c r="L231" s="784"/>
      <c r="M231" s="784"/>
      <c r="N231" s="784"/>
      <c r="O231" s="784"/>
      <c r="P231" s="784"/>
      <c r="Q231" s="784"/>
      <c r="R231" s="784"/>
      <c r="S231" s="784"/>
      <c r="T231" s="784"/>
      <c r="U231" s="784"/>
      <c r="V231" s="784"/>
      <c r="W231" s="784"/>
      <c r="X231" s="784"/>
      <c r="Y231" s="784"/>
      <c r="Z231" s="784"/>
      <c r="AA231" s="784"/>
      <c r="AB231" s="784"/>
    </row>
    <row r="232" spans="1:28" ht="13.5" hidden="1" customHeight="1" x14ac:dyDescent="0.3">
      <c r="A232" s="784"/>
      <c r="B232" s="784"/>
      <c r="C232" s="784"/>
      <c r="D232" s="784"/>
      <c r="E232" s="784"/>
      <c r="F232" s="784"/>
      <c r="G232" s="784"/>
      <c r="H232" s="784"/>
      <c r="I232" s="784"/>
      <c r="J232" s="784"/>
      <c r="K232" s="784"/>
      <c r="L232" s="784"/>
      <c r="M232" s="784"/>
      <c r="N232" s="784"/>
      <c r="O232" s="784"/>
      <c r="P232" s="784"/>
      <c r="Q232" s="784"/>
      <c r="R232" s="784"/>
      <c r="S232" s="784"/>
      <c r="T232" s="784"/>
      <c r="U232" s="784"/>
      <c r="V232" s="784"/>
      <c r="W232" s="784"/>
      <c r="X232" s="784"/>
      <c r="Y232" s="784"/>
      <c r="Z232" s="784"/>
      <c r="AA232" s="784"/>
      <c r="AB232" s="784"/>
    </row>
    <row r="233" spans="1:28" ht="13.5" hidden="1" customHeight="1" x14ac:dyDescent="0.3">
      <c r="A233" s="784"/>
      <c r="B233" s="784"/>
      <c r="C233" s="784"/>
      <c r="D233" s="784"/>
      <c r="E233" s="784"/>
      <c r="F233" s="784"/>
      <c r="G233" s="784"/>
      <c r="H233" s="784"/>
      <c r="I233" s="784"/>
      <c r="J233" s="784"/>
      <c r="K233" s="784"/>
      <c r="L233" s="784"/>
      <c r="M233" s="784"/>
      <c r="N233" s="784"/>
      <c r="O233" s="784"/>
      <c r="P233" s="784"/>
      <c r="Q233" s="784"/>
      <c r="R233" s="784"/>
      <c r="S233" s="784"/>
      <c r="T233" s="784"/>
      <c r="U233" s="784"/>
      <c r="V233" s="784"/>
      <c r="W233" s="784"/>
      <c r="X233" s="784"/>
      <c r="Y233" s="784"/>
      <c r="Z233" s="784"/>
      <c r="AA233" s="784"/>
      <c r="AB233" s="784"/>
    </row>
    <row r="234" spans="1:28" ht="13.5" hidden="1" customHeight="1" x14ac:dyDescent="0.3">
      <c r="A234" s="784"/>
      <c r="B234" s="784"/>
      <c r="C234" s="784"/>
      <c r="D234" s="784"/>
      <c r="E234" s="784"/>
      <c r="F234" s="784"/>
      <c r="G234" s="784"/>
      <c r="H234" s="784"/>
      <c r="I234" s="784"/>
      <c r="J234" s="784"/>
      <c r="K234" s="784"/>
      <c r="L234" s="784"/>
      <c r="M234" s="784"/>
      <c r="N234" s="784"/>
      <c r="O234" s="784"/>
      <c r="P234" s="784"/>
      <c r="Q234" s="784"/>
      <c r="R234" s="784"/>
      <c r="S234" s="784"/>
      <c r="T234" s="784"/>
      <c r="U234" s="784"/>
      <c r="V234" s="784"/>
      <c r="W234" s="784"/>
      <c r="X234" s="784"/>
      <c r="Y234" s="784"/>
      <c r="Z234" s="784"/>
      <c r="AA234" s="784"/>
      <c r="AB234" s="784"/>
    </row>
    <row r="235" spans="1:28" ht="13.5" hidden="1" customHeight="1" x14ac:dyDescent="0.3">
      <c r="A235" s="784"/>
      <c r="B235" s="784"/>
      <c r="C235" s="784"/>
      <c r="D235" s="784"/>
      <c r="E235" s="784"/>
      <c r="F235" s="784"/>
      <c r="G235" s="784"/>
      <c r="H235" s="784"/>
      <c r="I235" s="784"/>
      <c r="J235" s="784"/>
      <c r="K235" s="784"/>
      <c r="L235" s="784"/>
      <c r="M235" s="784"/>
      <c r="N235" s="784"/>
      <c r="O235" s="784"/>
      <c r="P235" s="784"/>
      <c r="Q235" s="784"/>
      <c r="R235" s="784"/>
      <c r="S235" s="784"/>
      <c r="T235" s="784"/>
      <c r="U235" s="784"/>
      <c r="V235" s="784"/>
      <c r="W235" s="784"/>
      <c r="X235" s="784"/>
      <c r="Y235" s="784"/>
      <c r="Z235" s="784"/>
      <c r="AA235" s="784"/>
      <c r="AB235" s="784"/>
    </row>
    <row r="236" spans="1:28" ht="13.5" hidden="1" customHeight="1" x14ac:dyDescent="0.3">
      <c r="A236" s="784"/>
      <c r="B236" s="784"/>
      <c r="C236" s="784"/>
      <c r="D236" s="784"/>
      <c r="E236" s="784"/>
      <c r="F236" s="784"/>
      <c r="G236" s="784"/>
      <c r="H236" s="784"/>
      <c r="I236" s="784"/>
      <c r="J236" s="784"/>
      <c r="K236" s="784"/>
      <c r="L236" s="784"/>
      <c r="M236" s="784"/>
      <c r="N236" s="784"/>
      <c r="O236" s="784"/>
      <c r="P236" s="784"/>
      <c r="Q236" s="784"/>
      <c r="R236" s="784"/>
      <c r="S236" s="784"/>
      <c r="T236" s="784"/>
      <c r="U236" s="784"/>
      <c r="V236" s="784"/>
      <c r="W236" s="784"/>
      <c r="X236" s="784"/>
      <c r="Y236" s="784"/>
      <c r="Z236" s="784"/>
      <c r="AA236" s="784"/>
      <c r="AB236" s="784"/>
    </row>
    <row r="237" spans="1:28" ht="13.5" hidden="1" customHeight="1" x14ac:dyDescent="0.3">
      <c r="A237" s="784"/>
      <c r="B237" s="784"/>
      <c r="C237" s="784"/>
      <c r="D237" s="784"/>
      <c r="E237" s="784"/>
      <c r="F237" s="784"/>
      <c r="G237" s="784"/>
      <c r="H237" s="784"/>
      <c r="I237" s="784"/>
      <c r="J237" s="784"/>
      <c r="K237" s="784"/>
      <c r="L237" s="784"/>
      <c r="M237" s="784"/>
      <c r="N237" s="784"/>
      <c r="O237" s="784"/>
      <c r="P237" s="784"/>
      <c r="Q237" s="784"/>
      <c r="R237" s="784"/>
      <c r="S237" s="784"/>
      <c r="T237" s="784"/>
      <c r="U237" s="784"/>
      <c r="V237" s="784"/>
      <c r="W237" s="784"/>
      <c r="X237" s="784"/>
      <c r="Y237" s="784"/>
      <c r="Z237" s="784"/>
      <c r="AA237" s="784"/>
      <c r="AB237" s="784"/>
    </row>
    <row r="238" spans="1:28" ht="13.5" hidden="1" customHeight="1" x14ac:dyDescent="0.3">
      <c r="A238" s="784"/>
      <c r="B238" s="784"/>
      <c r="C238" s="784"/>
      <c r="D238" s="784"/>
      <c r="E238" s="784"/>
      <c r="F238" s="784"/>
      <c r="G238" s="784"/>
      <c r="H238" s="784"/>
      <c r="I238" s="784"/>
      <c r="J238" s="784"/>
      <c r="K238" s="784"/>
      <c r="L238" s="784"/>
      <c r="M238" s="784"/>
      <c r="N238" s="784"/>
      <c r="O238" s="784"/>
      <c r="P238" s="784"/>
      <c r="Q238" s="784"/>
      <c r="R238" s="784"/>
      <c r="S238" s="784"/>
      <c r="T238" s="784"/>
      <c r="U238" s="784"/>
      <c r="V238" s="784"/>
      <c r="W238" s="784"/>
      <c r="X238" s="784"/>
      <c r="Y238" s="784"/>
      <c r="Z238" s="784"/>
      <c r="AA238" s="784"/>
      <c r="AB238" s="784"/>
    </row>
    <row r="239" spans="1:28" ht="13.5" hidden="1" customHeight="1" x14ac:dyDescent="0.3">
      <c r="A239" s="784"/>
      <c r="B239" s="784"/>
      <c r="C239" s="784"/>
      <c r="D239" s="784"/>
      <c r="E239" s="784"/>
      <c r="F239" s="784"/>
      <c r="G239" s="784"/>
      <c r="H239" s="784"/>
      <c r="I239" s="784"/>
      <c r="J239" s="784"/>
      <c r="K239" s="784"/>
      <c r="L239" s="784"/>
      <c r="M239" s="784"/>
      <c r="N239" s="784"/>
      <c r="O239" s="784"/>
      <c r="P239" s="784"/>
      <c r="Q239" s="784"/>
      <c r="R239" s="784"/>
      <c r="S239" s="784"/>
      <c r="T239" s="784"/>
      <c r="U239" s="784"/>
      <c r="V239" s="784"/>
      <c r="W239" s="784"/>
      <c r="X239" s="784"/>
      <c r="Y239" s="784"/>
      <c r="Z239" s="784"/>
      <c r="AA239" s="784"/>
      <c r="AB239" s="784"/>
    </row>
    <row r="240" spans="1:28" ht="13.5" hidden="1" customHeight="1" x14ac:dyDescent="0.3">
      <c r="A240" s="784"/>
      <c r="B240" s="784"/>
      <c r="C240" s="784"/>
      <c r="D240" s="784"/>
      <c r="E240" s="784"/>
      <c r="F240" s="784"/>
      <c r="G240" s="784"/>
      <c r="H240" s="784"/>
      <c r="I240" s="784"/>
      <c r="J240" s="784"/>
      <c r="K240" s="784"/>
      <c r="L240" s="784"/>
      <c r="M240" s="784"/>
      <c r="N240" s="784"/>
      <c r="O240" s="784"/>
      <c r="P240" s="784"/>
      <c r="Q240" s="784"/>
      <c r="R240" s="784"/>
      <c r="S240" s="784"/>
      <c r="T240" s="784"/>
      <c r="U240" s="784"/>
      <c r="V240" s="784"/>
      <c r="W240" s="784"/>
      <c r="X240" s="784"/>
      <c r="Y240" s="784"/>
      <c r="Z240" s="784"/>
      <c r="AA240" s="784"/>
      <c r="AB240" s="784"/>
    </row>
    <row r="241" spans="1:28" ht="13.5" hidden="1" customHeight="1" x14ac:dyDescent="0.3">
      <c r="A241" s="784"/>
      <c r="B241" s="784"/>
      <c r="C241" s="784"/>
      <c r="D241" s="784"/>
      <c r="E241" s="784"/>
      <c r="F241" s="784"/>
      <c r="G241" s="784"/>
      <c r="H241" s="784"/>
      <c r="I241" s="784"/>
      <c r="J241" s="784"/>
      <c r="K241" s="784"/>
      <c r="L241" s="784"/>
      <c r="M241" s="784"/>
      <c r="N241" s="784"/>
      <c r="O241" s="784"/>
      <c r="P241" s="784"/>
      <c r="Q241" s="784"/>
      <c r="R241" s="784"/>
      <c r="S241" s="784"/>
      <c r="T241" s="784"/>
      <c r="U241" s="784"/>
      <c r="V241" s="784"/>
      <c r="W241" s="784"/>
      <c r="X241" s="784"/>
      <c r="Y241" s="784"/>
      <c r="Z241" s="784"/>
      <c r="AA241" s="784"/>
      <c r="AB241" s="784"/>
    </row>
    <row r="242" spans="1:28" ht="13.5" hidden="1" customHeight="1" x14ac:dyDescent="0.3">
      <c r="A242" s="784"/>
      <c r="B242" s="784"/>
      <c r="C242" s="784"/>
      <c r="D242" s="784"/>
      <c r="E242" s="784"/>
      <c r="F242" s="784"/>
      <c r="G242" s="784"/>
      <c r="H242" s="784"/>
      <c r="I242" s="784"/>
      <c r="J242" s="784"/>
      <c r="K242" s="784"/>
      <c r="L242" s="784"/>
      <c r="M242" s="784"/>
      <c r="N242" s="784"/>
      <c r="O242" s="784"/>
      <c r="P242" s="784"/>
      <c r="Q242" s="784"/>
      <c r="R242" s="784"/>
      <c r="S242" s="784"/>
      <c r="T242" s="784"/>
      <c r="U242" s="784"/>
      <c r="V242" s="784"/>
      <c r="W242" s="784"/>
      <c r="X242" s="784"/>
      <c r="Y242" s="784"/>
      <c r="Z242" s="784"/>
      <c r="AA242" s="784"/>
      <c r="AB242" s="784"/>
    </row>
    <row r="243" spans="1:28" ht="13.5" hidden="1" customHeight="1" x14ac:dyDescent="0.3">
      <c r="A243" s="784"/>
      <c r="B243" s="784"/>
      <c r="C243" s="784"/>
      <c r="D243" s="784"/>
      <c r="E243" s="784"/>
      <c r="F243" s="784"/>
      <c r="G243" s="784"/>
      <c r="H243" s="784"/>
      <c r="I243" s="784"/>
      <c r="J243" s="784"/>
      <c r="K243" s="784"/>
      <c r="L243" s="784"/>
      <c r="M243" s="784"/>
      <c r="N243" s="784"/>
      <c r="O243" s="784"/>
      <c r="P243" s="784"/>
      <c r="Q243" s="784"/>
      <c r="R243" s="784"/>
      <c r="S243" s="784"/>
      <c r="T243" s="784"/>
      <c r="U243" s="784"/>
      <c r="V243" s="784"/>
      <c r="W243" s="784"/>
      <c r="X243" s="784"/>
      <c r="Y243" s="784"/>
      <c r="Z243" s="784"/>
      <c r="AA243" s="784"/>
      <c r="AB243" s="784"/>
    </row>
    <row r="244" spans="1:28" ht="13.5" hidden="1" customHeight="1" x14ac:dyDescent="0.3">
      <c r="A244" s="784"/>
      <c r="B244" s="784"/>
      <c r="C244" s="784"/>
      <c r="D244" s="784"/>
      <c r="E244" s="784"/>
      <c r="F244" s="784"/>
      <c r="G244" s="784"/>
      <c r="H244" s="784"/>
      <c r="I244" s="784"/>
      <c r="J244" s="784"/>
      <c r="K244" s="784"/>
      <c r="L244" s="784"/>
      <c r="M244" s="784"/>
      <c r="N244" s="784"/>
      <c r="O244" s="784"/>
      <c r="P244" s="784"/>
      <c r="Q244" s="784"/>
      <c r="R244" s="784"/>
      <c r="S244" s="784"/>
      <c r="T244" s="784"/>
      <c r="U244" s="784"/>
      <c r="V244" s="784"/>
      <c r="W244" s="784"/>
      <c r="X244" s="784"/>
      <c r="Y244" s="784"/>
      <c r="Z244" s="784"/>
      <c r="AA244" s="784"/>
      <c r="AB244" s="784"/>
    </row>
    <row r="245" spans="1:28" ht="13.5" hidden="1" customHeight="1" x14ac:dyDescent="0.3">
      <c r="A245" s="784"/>
      <c r="B245" s="784"/>
      <c r="C245" s="784"/>
      <c r="D245" s="784"/>
      <c r="E245" s="784"/>
      <c r="F245" s="784"/>
      <c r="G245" s="784"/>
      <c r="H245" s="784"/>
      <c r="I245" s="784"/>
      <c r="J245" s="784"/>
      <c r="K245" s="784"/>
      <c r="L245" s="784"/>
      <c r="M245" s="784"/>
      <c r="N245" s="784"/>
      <c r="O245" s="784"/>
      <c r="P245" s="784"/>
      <c r="Q245" s="784"/>
      <c r="R245" s="784"/>
      <c r="S245" s="784"/>
      <c r="T245" s="784"/>
      <c r="U245" s="784"/>
      <c r="V245" s="784"/>
      <c r="W245" s="784"/>
      <c r="X245" s="784"/>
      <c r="Y245" s="784"/>
      <c r="Z245" s="784"/>
      <c r="AA245" s="784"/>
      <c r="AB245" s="784"/>
    </row>
    <row r="246" spans="1:28" ht="13.5" hidden="1" customHeight="1" x14ac:dyDescent="0.3">
      <c r="A246" s="784"/>
      <c r="B246" s="784"/>
      <c r="C246" s="784"/>
      <c r="D246" s="784"/>
      <c r="E246" s="784"/>
      <c r="F246" s="784"/>
      <c r="G246" s="784"/>
      <c r="H246" s="784"/>
      <c r="I246" s="784"/>
      <c r="J246" s="784"/>
      <c r="K246" s="784"/>
      <c r="L246" s="784"/>
      <c r="M246" s="784"/>
      <c r="N246" s="784"/>
      <c r="O246" s="784"/>
      <c r="P246" s="784"/>
      <c r="Q246" s="784"/>
      <c r="R246" s="784"/>
      <c r="S246" s="784"/>
      <c r="T246" s="784"/>
      <c r="U246" s="784"/>
      <c r="V246" s="784"/>
      <c r="W246" s="784"/>
      <c r="X246" s="784"/>
      <c r="Y246" s="784"/>
      <c r="Z246" s="784"/>
      <c r="AA246" s="784"/>
      <c r="AB246" s="784"/>
    </row>
    <row r="247" spans="1:28" ht="13.5" hidden="1" customHeight="1" x14ac:dyDescent="0.3">
      <c r="A247" s="784"/>
      <c r="B247" s="784"/>
      <c r="C247" s="784"/>
      <c r="D247" s="784"/>
      <c r="E247" s="784"/>
      <c r="F247" s="784"/>
      <c r="G247" s="784"/>
      <c r="H247" s="784"/>
      <c r="I247" s="784"/>
      <c r="J247" s="784"/>
      <c r="K247" s="784"/>
      <c r="L247" s="784"/>
      <c r="M247" s="784"/>
      <c r="N247" s="784"/>
      <c r="O247" s="784"/>
      <c r="P247" s="784"/>
      <c r="Q247" s="784"/>
      <c r="R247" s="784"/>
      <c r="S247" s="784"/>
      <c r="T247" s="784"/>
      <c r="U247" s="784"/>
      <c r="V247" s="784"/>
      <c r="W247" s="784"/>
      <c r="X247" s="784"/>
      <c r="Y247" s="784"/>
      <c r="Z247" s="784"/>
      <c r="AA247" s="784"/>
      <c r="AB247" s="784"/>
    </row>
    <row r="248" spans="1:28" ht="13.5" hidden="1" customHeight="1" x14ac:dyDescent="0.3">
      <c r="A248" s="784"/>
      <c r="B248" s="784"/>
      <c r="C248" s="784"/>
      <c r="D248" s="784"/>
      <c r="E248" s="784"/>
      <c r="F248" s="784"/>
      <c r="G248" s="784"/>
      <c r="H248" s="784"/>
      <c r="I248" s="784"/>
      <c r="J248" s="784"/>
      <c r="K248" s="784"/>
      <c r="L248" s="784"/>
      <c r="M248" s="784"/>
      <c r="N248" s="784"/>
      <c r="O248" s="784"/>
      <c r="P248" s="784"/>
      <c r="Q248" s="784"/>
      <c r="R248" s="784"/>
      <c r="S248" s="784"/>
      <c r="T248" s="784"/>
      <c r="U248" s="784"/>
      <c r="V248" s="784"/>
      <c r="W248" s="784"/>
      <c r="X248" s="784"/>
      <c r="Y248" s="784"/>
      <c r="Z248" s="784"/>
      <c r="AA248" s="784"/>
      <c r="AB248" s="784"/>
    </row>
    <row r="249" spans="1:28" ht="13.5" hidden="1" customHeight="1" x14ac:dyDescent="0.3">
      <c r="A249" s="784"/>
      <c r="B249" s="784"/>
      <c r="C249" s="784"/>
      <c r="D249" s="784"/>
      <c r="E249" s="784"/>
      <c r="F249" s="784"/>
      <c r="G249" s="784"/>
      <c r="H249" s="784"/>
      <c r="I249" s="784"/>
      <c r="J249" s="784"/>
      <c r="K249" s="784"/>
      <c r="L249" s="784"/>
      <c r="M249" s="784"/>
      <c r="N249" s="784"/>
      <c r="O249" s="784"/>
      <c r="P249" s="784"/>
      <c r="Q249" s="784"/>
      <c r="R249" s="784"/>
      <c r="S249" s="784"/>
      <c r="T249" s="784"/>
      <c r="U249" s="784"/>
      <c r="V249" s="784"/>
      <c r="W249" s="784"/>
      <c r="X249" s="784"/>
      <c r="Y249" s="784"/>
      <c r="Z249" s="784"/>
      <c r="AA249" s="784"/>
      <c r="AB249" s="784"/>
    </row>
    <row r="250" spans="1:28" ht="13.5" hidden="1" customHeight="1" x14ac:dyDescent="0.3">
      <c r="A250" s="784"/>
      <c r="B250" s="784"/>
      <c r="C250" s="784"/>
      <c r="D250" s="784"/>
      <c r="E250" s="784"/>
      <c r="F250" s="784"/>
      <c r="G250" s="784"/>
      <c r="H250" s="784"/>
      <c r="I250" s="784"/>
      <c r="J250" s="784"/>
      <c r="K250" s="784"/>
      <c r="L250" s="784"/>
      <c r="M250" s="784"/>
      <c r="N250" s="784"/>
      <c r="O250" s="784"/>
      <c r="P250" s="784"/>
      <c r="Q250" s="784"/>
      <c r="R250" s="784"/>
      <c r="S250" s="784"/>
      <c r="T250" s="784"/>
      <c r="U250" s="784"/>
      <c r="V250" s="784"/>
      <c r="W250" s="784"/>
      <c r="X250" s="784"/>
      <c r="Y250" s="784"/>
      <c r="Z250" s="784"/>
      <c r="AA250" s="784"/>
      <c r="AB250" s="784"/>
    </row>
    <row r="251" spans="1:28" ht="13.5" hidden="1" customHeight="1" x14ac:dyDescent="0.3">
      <c r="A251" s="784"/>
      <c r="B251" s="784"/>
      <c r="C251" s="784"/>
      <c r="D251" s="784"/>
      <c r="E251" s="784"/>
      <c r="F251" s="784"/>
      <c r="G251" s="784"/>
      <c r="H251" s="784"/>
      <c r="I251" s="784"/>
      <c r="J251" s="784"/>
      <c r="K251" s="784"/>
      <c r="L251" s="784"/>
      <c r="M251" s="784"/>
      <c r="N251" s="784"/>
      <c r="O251" s="784"/>
      <c r="P251" s="784"/>
      <c r="Q251" s="784"/>
      <c r="R251" s="784"/>
      <c r="S251" s="784"/>
      <c r="T251" s="784"/>
      <c r="U251" s="784"/>
      <c r="V251" s="784"/>
      <c r="W251" s="784"/>
      <c r="X251" s="784"/>
      <c r="Y251" s="784"/>
      <c r="Z251" s="784"/>
      <c r="AA251" s="784"/>
      <c r="AB251" s="784"/>
    </row>
    <row r="252" spans="1:28" ht="13.5" hidden="1" customHeight="1" x14ac:dyDescent="0.3">
      <c r="A252" s="784"/>
      <c r="B252" s="784"/>
      <c r="C252" s="784"/>
      <c r="D252" s="784"/>
      <c r="E252" s="784"/>
      <c r="F252" s="784"/>
      <c r="G252" s="784"/>
      <c r="H252" s="784"/>
      <c r="I252" s="784"/>
      <c r="J252" s="784"/>
      <c r="K252" s="784"/>
      <c r="L252" s="784"/>
      <c r="M252" s="784"/>
      <c r="N252" s="784"/>
      <c r="O252" s="784"/>
      <c r="P252" s="784"/>
      <c r="Q252" s="784"/>
      <c r="R252" s="784"/>
      <c r="S252" s="784"/>
      <c r="T252" s="784"/>
      <c r="U252" s="784"/>
      <c r="V252" s="784"/>
      <c r="W252" s="784"/>
      <c r="X252" s="784"/>
      <c r="Y252" s="784"/>
      <c r="Z252" s="784"/>
      <c r="AA252" s="784"/>
      <c r="AB252" s="784"/>
    </row>
    <row r="253" spans="1:28" ht="13.5" hidden="1" customHeight="1" x14ac:dyDescent="0.3">
      <c r="A253" s="784"/>
      <c r="B253" s="784"/>
      <c r="C253" s="784"/>
      <c r="D253" s="784"/>
      <c r="E253" s="784"/>
      <c r="F253" s="784"/>
      <c r="G253" s="784"/>
      <c r="H253" s="784"/>
      <c r="I253" s="784"/>
      <c r="J253" s="784"/>
      <c r="K253" s="784"/>
      <c r="L253" s="784"/>
      <c r="M253" s="784"/>
      <c r="N253" s="784"/>
      <c r="O253" s="784"/>
      <c r="P253" s="784"/>
      <c r="Q253" s="784"/>
      <c r="R253" s="784"/>
      <c r="S253" s="784"/>
      <c r="T253" s="784"/>
      <c r="U253" s="784"/>
      <c r="V253" s="784"/>
      <c r="W253" s="784"/>
      <c r="X253" s="784"/>
      <c r="Y253" s="784"/>
      <c r="Z253" s="784"/>
      <c r="AA253" s="784"/>
      <c r="AB253" s="784"/>
    </row>
    <row r="254" spans="1:28" ht="13.5" hidden="1" customHeight="1" x14ac:dyDescent="0.3">
      <c r="A254" s="784"/>
      <c r="B254" s="784"/>
      <c r="C254" s="784"/>
      <c r="D254" s="784"/>
      <c r="E254" s="784"/>
      <c r="F254" s="784"/>
      <c r="G254" s="784"/>
      <c r="H254" s="784"/>
      <c r="I254" s="784"/>
      <c r="J254" s="784"/>
      <c r="K254" s="784"/>
      <c r="L254" s="784"/>
      <c r="M254" s="784"/>
      <c r="N254" s="784"/>
      <c r="O254" s="784"/>
      <c r="P254" s="784"/>
      <c r="Q254" s="784"/>
      <c r="R254" s="784"/>
      <c r="S254" s="784"/>
      <c r="T254" s="784"/>
      <c r="U254" s="784"/>
      <c r="V254" s="784"/>
      <c r="W254" s="784"/>
      <c r="X254" s="784"/>
      <c r="Y254" s="784"/>
      <c r="Z254" s="784"/>
      <c r="AA254" s="784"/>
      <c r="AB254" s="784"/>
    </row>
    <row r="255" spans="1:28" ht="13.5" hidden="1" customHeight="1" x14ac:dyDescent="0.3">
      <c r="A255" s="784"/>
      <c r="B255" s="784"/>
      <c r="C255" s="784"/>
      <c r="D255" s="784"/>
      <c r="E255" s="784"/>
      <c r="F255" s="784"/>
      <c r="G255" s="784"/>
      <c r="H255" s="784"/>
      <c r="I255" s="784"/>
      <c r="J255" s="784"/>
      <c r="K255" s="784"/>
      <c r="L255" s="784"/>
      <c r="M255" s="784"/>
      <c r="N255" s="784"/>
      <c r="O255" s="784"/>
      <c r="P255" s="784"/>
      <c r="Q255" s="784"/>
      <c r="R255" s="784"/>
      <c r="S255" s="784"/>
      <c r="T255" s="784"/>
      <c r="U255" s="784"/>
      <c r="V255" s="784"/>
      <c r="W255" s="784"/>
      <c r="X255" s="784"/>
      <c r="Y255" s="784"/>
      <c r="Z255" s="784"/>
      <c r="AA255" s="784"/>
      <c r="AB255" s="784"/>
    </row>
    <row r="256" spans="1:28" ht="13.5" hidden="1" customHeight="1" x14ac:dyDescent="0.3">
      <c r="A256" s="784"/>
      <c r="B256" s="784"/>
      <c r="C256" s="784"/>
      <c r="D256" s="784"/>
      <c r="E256" s="784"/>
      <c r="F256" s="784"/>
      <c r="G256" s="784"/>
      <c r="H256" s="784"/>
      <c r="I256" s="784"/>
      <c r="J256" s="784"/>
      <c r="K256" s="784"/>
      <c r="L256" s="784"/>
      <c r="M256" s="784"/>
      <c r="N256" s="784"/>
      <c r="O256" s="784"/>
      <c r="P256" s="784"/>
      <c r="Q256" s="784"/>
      <c r="R256" s="784"/>
      <c r="S256" s="784"/>
      <c r="T256" s="784"/>
      <c r="U256" s="784"/>
      <c r="V256" s="784"/>
      <c r="W256" s="784"/>
      <c r="X256" s="784"/>
      <c r="Y256" s="784"/>
      <c r="Z256" s="784"/>
      <c r="AA256" s="784"/>
      <c r="AB256" s="784"/>
    </row>
    <row r="257" spans="1:28" ht="13.5" hidden="1" customHeight="1" x14ac:dyDescent="0.3">
      <c r="A257" s="784"/>
      <c r="B257" s="784"/>
      <c r="C257" s="784"/>
      <c r="D257" s="784"/>
      <c r="E257" s="784"/>
      <c r="F257" s="784"/>
      <c r="G257" s="784"/>
      <c r="H257" s="784"/>
      <c r="I257" s="784"/>
      <c r="J257" s="784"/>
      <c r="K257" s="784"/>
      <c r="L257" s="784"/>
      <c r="M257" s="784"/>
      <c r="N257" s="784"/>
      <c r="O257" s="784"/>
      <c r="P257" s="784"/>
      <c r="Q257" s="784"/>
      <c r="R257" s="784"/>
      <c r="S257" s="784"/>
      <c r="T257" s="784"/>
      <c r="U257" s="784"/>
      <c r="V257" s="784"/>
      <c r="W257" s="784"/>
      <c r="X257" s="784"/>
      <c r="Y257" s="784"/>
      <c r="Z257" s="784"/>
      <c r="AA257" s="784"/>
      <c r="AB257" s="784"/>
    </row>
    <row r="258" spans="1:28" ht="13.5" hidden="1" customHeight="1" x14ac:dyDescent="0.3">
      <c r="A258" s="784"/>
      <c r="B258" s="784"/>
      <c r="C258" s="784"/>
      <c r="D258" s="784"/>
      <c r="E258" s="784"/>
      <c r="F258" s="784"/>
      <c r="G258" s="784"/>
      <c r="H258" s="784"/>
      <c r="I258" s="784"/>
      <c r="J258" s="784"/>
      <c r="K258" s="784"/>
      <c r="L258" s="784"/>
      <c r="M258" s="784"/>
      <c r="N258" s="784"/>
      <c r="O258" s="784"/>
      <c r="P258" s="784"/>
      <c r="Q258" s="784"/>
      <c r="R258" s="784"/>
      <c r="S258" s="784"/>
      <c r="T258" s="784"/>
      <c r="U258" s="784"/>
      <c r="V258" s="784"/>
      <c r="W258" s="784"/>
      <c r="X258" s="784"/>
      <c r="Y258" s="784"/>
      <c r="Z258" s="784"/>
      <c r="AA258" s="784"/>
      <c r="AB258" s="784"/>
    </row>
    <row r="259" spans="1:28" ht="13.5" hidden="1" customHeight="1" x14ac:dyDescent="0.3">
      <c r="A259" s="784"/>
      <c r="B259" s="784"/>
      <c r="C259" s="784"/>
      <c r="D259" s="784"/>
      <c r="E259" s="784"/>
      <c r="F259" s="784"/>
      <c r="G259" s="784"/>
      <c r="H259" s="784"/>
      <c r="I259" s="784"/>
      <c r="J259" s="784"/>
      <c r="K259" s="784"/>
      <c r="L259" s="784"/>
      <c r="M259" s="784"/>
      <c r="N259" s="784"/>
      <c r="O259" s="784"/>
      <c r="P259" s="784"/>
      <c r="Q259" s="784"/>
      <c r="R259" s="784"/>
      <c r="S259" s="784"/>
      <c r="T259" s="784"/>
      <c r="U259" s="784"/>
      <c r="V259" s="784"/>
      <c r="W259" s="784"/>
      <c r="X259" s="784"/>
      <c r="Y259" s="784"/>
      <c r="Z259" s="784"/>
      <c r="AA259" s="784"/>
      <c r="AB259" s="784"/>
    </row>
    <row r="260" spans="1:28" ht="13.5" hidden="1" customHeight="1" x14ac:dyDescent="0.3">
      <c r="A260" s="784"/>
      <c r="B260" s="784"/>
      <c r="C260" s="784"/>
      <c r="D260" s="784"/>
      <c r="E260" s="784"/>
      <c r="F260" s="784"/>
      <c r="G260" s="784"/>
      <c r="H260" s="784"/>
      <c r="I260" s="784"/>
      <c r="J260" s="784"/>
      <c r="K260" s="784"/>
      <c r="L260" s="784"/>
      <c r="M260" s="784"/>
      <c r="N260" s="784"/>
      <c r="O260" s="784"/>
      <c r="P260" s="784"/>
      <c r="Q260" s="784"/>
      <c r="R260" s="784"/>
      <c r="S260" s="784"/>
      <c r="T260" s="784"/>
      <c r="U260" s="784"/>
      <c r="V260" s="784"/>
      <c r="W260" s="784"/>
      <c r="X260" s="784"/>
      <c r="Y260" s="784"/>
      <c r="Z260" s="784"/>
      <c r="AA260" s="784"/>
      <c r="AB260" s="784"/>
    </row>
    <row r="261" spans="1:28" ht="13.5" hidden="1" customHeight="1" x14ac:dyDescent="0.3">
      <c r="A261" s="784"/>
      <c r="B261" s="784"/>
      <c r="C261" s="784"/>
      <c r="D261" s="784"/>
      <c r="E261" s="784"/>
      <c r="F261" s="784"/>
      <c r="G261" s="784"/>
      <c r="H261" s="784"/>
      <c r="I261" s="784"/>
      <c r="J261" s="784"/>
      <c r="K261" s="784"/>
      <c r="L261" s="784"/>
      <c r="M261" s="784"/>
      <c r="N261" s="784"/>
      <c r="O261" s="784"/>
      <c r="P261" s="784"/>
      <c r="Q261" s="784"/>
      <c r="R261" s="784"/>
      <c r="S261" s="784"/>
      <c r="T261" s="784"/>
      <c r="U261" s="784"/>
      <c r="V261" s="784"/>
      <c r="W261" s="784"/>
      <c r="X261" s="784"/>
      <c r="Y261" s="784"/>
      <c r="Z261" s="784"/>
      <c r="AA261" s="784"/>
      <c r="AB261" s="784"/>
    </row>
    <row r="262" spans="1:28" ht="13.5" hidden="1" customHeight="1" x14ac:dyDescent="0.3">
      <c r="A262" s="784"/>
      <c r="B262" s="784"/>
      <c r="C262" s="784"/>
      <c r="D262" s="784"/>
      <c r="E262" s="784"/>
      <c r="F262" s="784"/>
      <c r="G262" s="784"/>
      <c r="H262" s="784"/>
      <c r="I262" s="784"/>
      <c r="J262" s="784"/>
      <c r="K262" s="784"/>
      <c r="L262" s="784"/>
      <c r="M262" s="784"/>
      <c r="N262" s="784"/>
      <c r="O262" s="784"/>
      <c r="P262" s="784"/>
      <c r="Q262" s="784"/>
      <c r="R262" s="784"/>
      <c r="S262" s="784"/>
      <c r="T262" s="784"/>
      <c r="U262" s="784"/>
      <c r="V262" s="784"/>
      <c r="W262" s="784"/>
      <c r="X262" s="784"/>
      <c r="Y262" s="784"/>
      <c r="Z262" s="784"/>
      <c r="AA262" s="784"/>
      <c r="AB262" s="784"/>
    </row>
    <row r="263" spans="1:28" ht="13.5" hidden="1" customHeight="1" x14ac:dyDescent="0.3">
      <c r="A263" s="784"/>
      <c r="B263" s="784"/>
      <c r="C263" s="784"/>
      <c r="D263" s="784"/>
      <c r="E263" s="784"/>
      <c r="F263" s="784"/>
      <c r="G263" s="784"/>
      <c r="H263" s="784"/>
      <c r="I263" s="784"/>
      <c r="J263" s="784"/>
      <c r="K263" s="784"/>
      <c r="L263" s="784"/>
      <c r="M263" s="784"/>
      <c r="N263" s="784"/>
      <c r="O263" s="784"/>
      <c r="P263" s="784"/>
      <c r="Q263" s="784"/>
      <c r="R263" s="784"/>
      <c r="S263" s="784"/>
      <c r="T263" s="784"/>
      <c r="U263" s="784"/>
      <c r="V263" s="784"/>
      <c r="W263" s="784"/>
      <c r="X263" s="784"/>
      <c r="Y263" s="784"/>
      <c r="Z263" s="784"/>
      <c r="AA263" s="784"/>
      <c r="AB263" s="784"/>
    </row>
    <row r="264" spans="1:28" ht="13.5" hidden="1" customHeight="1" x14ac:dyDescent="0.3">
      <c r="A264" s="784"/>
      <c r="B264" s="784"/>
      <c r="C264" s="784"/>
      <c r="D264" s="784"/>
      <c r="E264" s="784"/>
      <c r="F264" s="784"/>
      <c r="G264" s="784"/>
      <c r="H264" s="784"/>
      <c r="I264" s="784"/>
      <c r="J264" s="784"/>
      <c r="K264" s="784"/>
      <c r="L264" s="784"/>
      <c r="M264" s="784"/>
      <c r="N264" s="784"/>
      <c r="O264" s="784"/>
      <c r="P264" s="784"/>
      <c r="Q264" s="784"/>
      <c r="R264" s="784"/>
      <c r="S264" s="784"/>
      <c r="T264" s="784"/>
      <c r="U264" s="784"/>
      <c r="V264" s="784"/>
      <c r="W264" s="784"/>
      <c r="X264" s="784"/>
      <c r="Y264" s="784"/>
      <c r="Z264" s="784"/>
      <c r="AA264" s="784"/>
      <c r="AB264" s="784"/>
    </row>
    <row r="265" spans="1:28" ht="13.5" hidden="1" customHeight="1" x14ac:dyDescent="0.3">
      <c r="A265" s="784"/>
      <c r="B265" s="784"/>
      <c r="C265" s="784"/>
      <c r="D265" s="784"/>
      <c r="E265" s="784"/>
      <c r="F265" s="784"/>
      <c r="G265" s="784"/>
      <c r="H265" s="784"/>
      <c r="I265" s="784"/>
      <c r="J265" s="784"/>
      <c r="K265" s="784"/>
      <c r="L265" s="784"/>
      <c r="M265" s="784"/>
      <c r="N265" s="784"/>
      <c r="O265" s="784"/>
      <c r="P265" s="784"/>
      <c r="Q265" s="784"/>
      <c r="R265" s="784"/>
      <c r="S265" s="784"/>
      <c r="T265" s="784"/>
      <c r="U265" s="784"/>
      <c r="V265" s="784"/>
      <c r="W265" s="784"/>
      <c r="X265" s="784"/>
      <c r="Y265" s="784"/>
      <c r="Z265" s="784"/>
      <c r="AA265" s="784"/>
      <c r="AB265" s="784"/>
    </row>
    <row r="266" spans="1:28" ht="13.5" hidden="1" customHeight="1" x14ac:dyDescent="0.3">
      <c r="A266" s="784"/>
      <c r="B266" s="784"/>
      <c r="C266" s="784"/>
      <c r="D266" s="784"/>
      <c r="E266" s="784"/>
      <c r="F266" s="784"/>
      <c r="G266" s="784"/>
      <c r="H266" s="784"/>
      <c r="I266" s="784"/>
      <c r="J266" s="784"/>
      <c r="K266" s="784"/>
      <c r="L266" s="784"/>
      <c r="M266" s="784"/>
      <c r="N266" s="784"/>
      <c r="O266" s="784"/>
      <c r="P266" s="784"/>
      <c r="Q266" s="784"/>
      <c r="R266" s="784"/>
      <c r="S266" s="784"/>
      <c r="T266" s="784"/>
      <c r="U266" s="784"/>
      <c r="V266" s="784"/>
      <c r="W266" s="784"/>
      <c r="X266" s="784"/>
      <c r="Y266" s="784"/>
      <c r="Z266" s="784"/>
      <c r="AA266" s="784"/>
      <c r="AB266" s="784"/>
    </row>
    <row r="267" spans="1:28" ht="13.5" hidden="1" customHeight="1" x14ac:dyDescent="0.3">
      <c r="A267" s="784"/>
      <c r="B267" s="784"/>
      <c r="C267" s="784"/>
      <c r="D267" s="784"/>
      <c r="E267" s="784"/>
      <c r="F267" s="784"/>
      <c r="G267" s="784"/>
      <c r="H267" s="784"/>
      <c r="I267" s="784"/>
      <c r="J267" s="784"/>
      <c r="K267" s="784"/>
      <c r="L267" s="784"/>
      <c r="M267" s="784"/>
      <c r="N267" s="784"/>
      <c r="O267" s="784"/>
      <c r="P267" s="784"/>
      <c r="Q267" s="784"/>
      <c r="R267" s="784"/>
      <c r="S267" s="784"/>
      <c r="T267" s="784"/>
      <c r="U267" s="784"/>
      <c r="V267" s="784"/>
      <c r="W267" s="784"/>
      <c r="X267" s="784"/>
      <c r="Y267" s="784"/>
      <c r="Z267" s="784"/>
      <c r="AA267" s="784"/>
      <c r="AB267" s="784"/>
    </row>
    <row r="268" spans="1:28" ht="13.5" hidden="1" customHeight="1" x14ac:dyDescent="0.3">
      <c r="A268" s="784"/>
      <c r="B268" s="784"/>
      <c r="C268" s="784"/>
      <c r="D268" s="784"/>
      <c r="E268" s="784"/>
      <c r="F268" s="784"/>
      <c r="G268" s="784"/>
      <c r="H268" s="784"/>
      <c r="I268" s="784"/>
      <c r="J268" s="784"/>
      <c r="K268" s="784"/>
      <c r="L268" s="784"/>
      <c r="M268" s="784"/>
      <c r="N268" s="784"/>
      <c r="O268" s="784"/>
      <c r="P268" s="784"/>
      <c r="Q268" s="784"/>
      <c r="R268" s="784"/>
      <c r="S268" s="784"/>
      <c r="T268" s="784"/>
      <c r="U268" s="784"/>
      <c r="V268" s="784"/>
      <c r="W268" s="784"/>
      <c r="X268" s="784"/>
      <c r="Y268" s="784"/>
      <c r="Z268" s="784"/>
      <c r="AA268" s="784"/>
      <c r="AB268" s="784"/>
    </row>
    <row r="269" spans="1:28" ht="13.5" hidden="1" customHeight="1" x14ac:dyDescent="0.3">
      <c r="A269" s="784"/>
      <c r="B269" s="784"/>
      <c r="C269" s="784"/>
      <c r="D269" s="784"/>
      <c r="E269" s="784"/>
      <c r="F269" s="784"/>
      <c r="G269" s="784"/>
      <c r="H269" s="784"/>
      <c r="I269" s="784"/>
      <c r="J269" s="784"/>
      <c r="K269" s="784"/>
      <c r="L269" s="784"/>
      <c r="M269" s="784"/>
      <c r="N269" s="784"/>
      <c r="O269" s="784"/>
      <c r="P269" s="784"/>
      <c r="Q269" s="784"/>
      <c r="R269" s="784"/>
      <c r="S269" s="784"/>
      <c r="T269" s="784"/>
      <c r="U269" s="784"/>
      <c r="V269" s="784"/>
      <c r="W269" s="784"/>
      <c r="X269" s="784"/>
      <c r="Y269" s="784"/>
      <c r="Z269" s="784"/>
      <c r="AA269" s="784"/>
      <c r="AB269" s="784"/>
    </row>
    <row r="270" spans="1:28" ht="13.5" hidden="1" customHeight="1" x14ac:dyDescent="0.3">
      <c r="A270" s="784"/>
      <c r="B270" s="784"/>
      <c r="C270" s="784"/>
      <c r="D270" s="784"/>
      <c r="E270" s="784"/>
      <c r="F270" s="784"/>
      <c r="G270" s="784"/>
      <c r="H270" s="784"/>
      <c r="I270" s="784"/>
      <c r="J270" s="784"/>
      <c r="K270" s="784"/>
      <c r="L270" s="784"/>
      <c r="M270" s="784"/>
      <c r="N270" s="784"/>
      <c r="O270" s="784"/>
      <c r="P270" s="784"/>
      <c r="Q270" s="784"/>
      <c r="R270" s="784"/>
      <c r="S270" s="784"/>
      <c r="T270" s="784"/>
      <c r="U270" s="784"/>
      <c r="V270" s="784"/>
      <c r="W270" s="784"/>
      <c r="X270" s="784"/>
      <c r="Y270" s="784"/>
      <c r="Z270" s="784"/>
      <c r="AA270" s="784"/>
      <c r="AB270" s="784"/>
    </row>
    <row r="271" spans="1:28" ht="13.5" hidden="1" customHeight="1" x14ac:dyDescent="0.3">
      <c r="A271" s="784"/>
      <c r="B271" s="784"/>
      <c r="C271" s="784"/>
      <c r="D271" s="784"/>
      <c r="E271" s="784"/>
      <c r="F271" s="784"/>
      <c r="G271" s="784"/>
      <c r="H271" s="784"/>
      <c r="I271" s="784"/>
      <c r="J271" s="784"/>
      <c r="K271" s="784"/>
      <c r="L271" s="784"/>
      <c r="M271" s="784"/>
      <c r="N271" s="784"/>
      <c r="O271" s="784"/>
      <c r="P271" s="784"/>
      <c r="Q271" s="784"/>
      <c r="R271" s="784"/>
      <c r="S271" s="784"/>
      <c r="T271" s="784"/>
      <c r="U271" s="784"/>
      <c r="V271" s="784"/>
      <c r="W271" s="784"/>
      <c r="X271" s="784"/>
      <c r="Y271" s="784"/>
      <c r="Z271" s="784"/>
      <c r="AA271" s="784"/>
      <c r="AB271" s="784"/>
    </row>
    <row r="272" spans="1:28" ht="13.5" hidden="1" customHeight="1" x14ac:dyDescent="0.3">
      <c r="A272" s="784"/>
      <c r="B272" s="784"/>
      <c r="C272" s="784"/>
      <c r="D272" s="784"/>
      <c r="E272" s="784"/>
      <c r="F272" s="784"/>
      <c r="G272" s="784"/>
      <c r="H272" s="784"/>
      <c r="I272" s="784"/>
      <c r="J272" s="784"/>
      <c r="K272" s="784"/>
      <c r="L272" s="784"/>
      <c r="M272" s="784"/>
      <c r="N272" s="784"/>
      <c r="O272" s="784"/>
      <c r="P272" s="784"/>
      <c r="Q272" s="784"/>
      <c r="R272" s="784"/>
      <c r="S272" s="784"/>
      <c r="T272" s="784"/>
      <c r="U272" s="784"/>
      <c r="V272" s="784"/>
      <c r="W272" s="784"/>
      <c r="X272" s="784"/>
      <c r="Y272" s="784"/>
      <c r="Z272" s="784"/>
      <c r="AA272" s="784"/>
      <c r="AB272" s="784"/>
    </row>
    <row r="273" spans="1:28" ht="13.5" hidden="1" customHeight="1" x14ac:dyDescent="0.3">
      <c r="A273" s="784"/>
      <c r="B273" s="784"/>
      <c r="C273" s="784"/>
      <c r="D273" s="784"/>
      <c r="E273" s="784"/>
      <c r="F273" s="784"/>
      <c r="G273" s="784"/>
      <c r="H273" s="784"/>
      <c r="I273" s="784"/>
      <c r="J273" s="784"/>
      <c r="K273" s="784"/>
      <c r="L273" s="784"/>
      <c r="M273" s="784"/>
      <c r="N273" s="784"/>
      <c r="O273" s="784"/>
      <c r="P273" s="784"/>
      <c r="Q273" s="784"/>
      <c r="R273" s="784"/>
      <c r="S273" s="784"/>
      <c r="T273" s="784"/>
      <c r="U273" s="784"/>
      <c r="V273" s="784"/>
      <c r="W273" s="784"/>
      <c r="X273" s="784"/>
      <c r="Y273" s="784"/>
      <c r="Z273" s="784"/>
      <c r="AA273" s="784"/>
      <c r="AB273" s="784"/>
    </row>
    <row r="274" spans="1:28" ht="13.5" hidden="1" customHeight="1" x14ac:dyDescent="0.3">
      <c r="A274" s="784"/>
      <c r="B274" s="784"/>
      <c r="C274" s="784"/>
      <c r="D274" s="784"/>
      <c r="E274" s="784"/>
      <c r="F274" s="784"/>
      <c r="G274" s="784"/>
      <c r="H274" s="784"/>
      <c r="I274" s="784"/>
      <c r="J274" s="784"/>
      <c r="K274" s="784"/>
      <c r="L274" s="784"/>
      <c r="M274" s="784"/>
      <c r="N274" s="784"/>
      <c r="O274" s="784"/>
      <c r="P274" s="784"/>
      <c r="Q274" s="784"/>
      <c r="R274" s="784"/>
      <c r="S274" s="784"/>
      <c r="T274" s="784"/>
      <c r="U274" s="784"/>
      <c r="V274" s="784"/>
      <c r="W274" s="784"/>
      <c r="X274" s="784"/>
      <c r="Y274" s="784"/>
      <c r="Z274" s="784"/>
      <c r="AA274" s="784"/>
      <c r="AB274" s="784"/>
    </row>
    <row r="275" spans="1:28" ht="13.5" hidden="1" customHeight="1" x14ac:dyDescent="0.3">
      <c r="A275" s="784"/>
      <c r="B275" s="784"/>
      <c r="C275" s="784"/>
      <c r="D275" s="784"/>
      <c r="E275" s="784"/>
      <c r="F275" s="784"/>
      <c r="G275" s="784"/>
      <c r="H275" s="784"/>
      <c r="I275" s="784"/>
      <c r="J275" s="784"/>
      <c r="K275" s="784"/>
      <c r="L275" s="784"/>
      <c r="M275" s="784"/>
      <c r="N275" s="784"/>
      <c r="O275" s="784"/>
      <c r="P275" s="784"/>
      <c r="Q275" s="784"/>
      <c r="R275" s="784"/>
      <c r="S275" s="784"/>
      <c r="T275" s="784"/>
      <c r="U275" s="784"/>
      <c r="V275" s="784"/>
      <c r="W275" s="784"/>
      <c r="X275" s="784"/>
      <c r="Y275" s="784"/>
      <c r="Z275" s="784"/>
      <c r="AA275" s="784"/>
      <c r="AB275" s="784"/>
    </row>
    <row r="276" spans="1:28" ht="13.5" hidden="1" customHeight="1" x14ac:dyDescent="0.3">
      <c r="A276" s="784"/>
      <c r="B276" s="784"/>
      <c r="C276" s="784"/>
      <c r="D276" s="784"/>
      <c r="E276" s="784"/>
      <c r="F276" s="784"/>
      <c r="G276" s="784"/>
      <c r="H276" s="784"/>
      <c r="I276" s="784"/>
      <c r="J276" s="784"/>
      <c r="K276" s="784"/>
      <c r="L276" s="784"/>
      <c r="M276" s="784"/>
      <c r="N276" s="784"/>
      <c r="O276" s="784"/>
      <c r="P276" s="784"/>
      <c r="Q276" s="784"/>
      <c r="R276" s="784"/>
      <c r="S276" s="784"/>
      <c r="T276" s="784"/>
      <c r="U276" s="784"/>
      <c r="V276" s="784"/>
      <c r="W276" s="784"/>
      <c r="X276" s="784"/>
      <c r="Y276" s="784"/>
      <c r="Z276" s="784"/>
      <c r="AA276" s="784"/>
      <c r="AB276" s="784"/>
    </row>
    <row r="277" spans="1:28" ht="13.5" hidden="1" customHeight="1" x14ac:dyDescent="0.3">
      <c r="A277" s="784"/>
      <c r="B277" s="784"/>
      <c r="C277" s="784"/>
      <c r="D277" s="784"/>
      <c r="E277" s="784"/>
      <c r="F277" s="784"/>
      <c r="G277" s="784"/>
      <c r="H277" s="784"/>
      <c r="I277" s="784"/>
      <c r="J277" s="784"/>
      <c r="K277" s="784"/>
      <c r="L277" s="784"/>
      <c r="M277" s="784"/>
      <c r="N277" s="784"/>
      <c r="O277" s="784"/>
      <c r="P277" s="784"/>
      <c r="Q277" s="784"/>
      <c r="R277" s="784"/>
      <c r="S277" s="784"/>
      <c r="T277" s="784"/>
      <c r="U277" s="784"/>
      <c r="V277" s="784"/>
      <c r="W277" s="784"/>
      <c r="X277" s="784"/>
      <c r="Y277" s="784"/>
      <c r="Z277" s="784"/>
      <c r="AA277" s="784"/>
      <c r="AB277" s="784"/>
    </row>
    <row r="278" spans="1:28" ht="13.5" hidden="1" customHeight="1" x14ac:dyDescent="0.3">
      <c r="A278" s="784"/>
      <c r="B278" s="784"/>
      <c r="C278" s="784"/>
      <c r="D278" s="784"/>
      <c r="E278" s="784"/>
      <c r="F278" s="784"/>
      <c r="G278" s="784"/>
      <c r="H278" s="784"/>
      <c r="I278" s="784"/>
      <c r="J278" s="784"/>
      <c r="K278" s="784"/>
      <c r="L278" s="784"/>
      <c r="M278" s="784"/>
      <c r="N278" s="784"/>
      <c r="O278" s="784"/>
      <c r="P278" s="784"/>
      <c r="Q278" s="784"/>
      <c r="R278" s="784"/>
      <c r="S278" s="784"/>
      <c r="T278" s="784"/>
      <c r="U278" s="784"/>
      <c r="V278" s="784"/>
      <c r="W278" s="784"/>
      <c r="X278" s="784"/>
      <c r="Y278" s="784"/>
      <c r="Z278" s="784"/>
      <c r="AA278" s="784"/>
      <c r="AB278" s="784"/>
    </row>
    <row r="279" spans="1:28" ht="13.5" hidden="1" customHeight="1" x14ac:dyDescent="0.3">
      <c r="A279" s="784"/>
      <c r="B279" s="784"/>
      <c r="C279" s="784"/>
      <c r="D279" s="784"/>
      <c r="E279" s="784"/>
      <c r="F279" s="784"/>
      <c r="G279" s="784"/>
      <c r="H279" s="784"/>
      <c r="I279" s="784"/>
      <c r="J279" s="784"/>
      <c r="K279" s="784"/>
      <c r="L279" s="784"/>
      <c r="M279" s="784"/>
      <c r="N279" s="784"/>
      <c r="O279" s="784"/>
      <c r="P279" s="784"/>
      <c r="Q279" s="784"/>
      <c r="R279" s="784"/>
      <c r="S279" s="784"/>
      <c r="T279" s="784"/>
      <c r="U279" s="784"/>
      <c r="V279" s="784"/>
      <c r="W279" s="784"/>
      <c r="X279" s="784"/>
      <c r="Y279" s="784"/>
      <c r="Z279" s="784"/>
      <c r="AA279" s="784"/>
      <c r="AB279" s="784"/>
    </row>
    <row r="280" spans="1:28" ht="13.5" hidden="1" customHeight="1" x14ac:dyDescent="0.3">
      <c r="A280" s="784"/>
      <c r="B280" s="784"/>
      <c r="C280" s="784"/>
      <c r="D280" s="784"/>
      <c r="E280" s="784"/>
      <c r="F280" s="784"/>
      <c r="G280" s="784"/>
      <c r="H280" s="784"/>
      <c r="I280" s="784"/>
      <c r="J280" s="784"/>
      <c r="K280" s="784"/>
      <c r="L280" s="784"/>
      <c r="M280" s="784"/>
      <c r="N280" s="784"/>
      <c r="O280" s="784"/>
      <c r="P280" s="784"/>
      <c r="Q280" s="784"/>
      <c r="R280" s="784"/>
      <c r="S280" s="784"/>
      <c r="T280" s="784"/>
      <c r="U280" s="784"/>
      <c r="V280" s="784"/>
      <c r="W280" s="784"/>
      <c r="X280" s="784"/>
      <c r="Y280" s="784"/>
      <c r="Z280" s="784"/>
      <c r="AA280" s="784"/>
      <c r="AB280" s="784"/>
    </row>
    <row r="281" spans="1:28" ht="13.5" hidden="1" customHeight="1" x14ac:dyDescent="0.3">
      <c r="A281" s="784"/>
      <c r="B281" s="784"/>
      <c r="C281" s="784"/>
      <c r="D281" s="784"/>
      <c r="E281" s="784"/>
      <c r="F281" s="784"/>
      <c r="G281" s="784"/>
      <c r="H281" s="784"/>
      <c r="I281" s="784"/>
      <c r="J281" s="784"/>
      <c r="K281" s="784"/>
      <c r="L281" s="784"/>
      <c r="M281" s="784"/>
      <c r="N281" s="784"/>
      <c r="O281" s="784"/>
      <c r="P281" s="784"/>
      <c r="Q281" s="784"/>
      <c r="R281" s="784"/>
      <c r="S281" s="784"/>
      <c r="T281" s="784"/>
      <c r="U281" s="784"/>
      <c r="V281" s="784"/>
      <c r="W281" s="784"/>
      <c r="X281" s="784"/>
      <c r="Y281" s="784"/>
      <c r="Z281" s="784"/>
      <c r="AA281" s="784"/>
      <c r="AB281" s="784"/>
    </row>
    <row r="282" spans="1:28" ht="13.5" hidden="1" customHeight="1" x14ac:dyDescent="0.3">
      <c r="A282" s="784"/>
      <c r="B282" s="784"/>
      <c r="C282" s="784"/>
      <c r="D282" s="784"/>
      <c r="E282" s="784"/>
      <c r="F282" s="784"/>
      <c r="G282" s="784"/>
      <c r="H282" s="784"/>
      <c r="I282" s="784"/>
      <c r="J282" s="784"/>
      <c r="K282" s="784"/>
      <c r="L282" s="784"/>
      <c r="M282" s="784"/>
      <c r="N282" s="784"/>
      <c r="O282" s="784"/>
      <c r="P282" s="784"/>
      <c r="Q282" s="784"/>
      <c r="R282" s="784"/>
      <c r="S282" s="784"/>
      <c r="T282" s="784"/>
      <c r="U282" s="784"/>
      <c r="V282" s="784"/>
      <c r="W282" s="784"/>
      <c r="X282" s="784"/>
      <c r="Y282" s="784"/>
      <c r="Z282" s="784"/>
      <c r="AA282" s="784"/>
      <c r="AB282" s="784"/>
    </row>
    <row r="283" spans="1:28" ht="13.5" hidden="1" customHeight="1" x14ac:dyDescent="0.3">
      <c r="A283" s="784"/>
      <c r="B283" s="784"/>
      <c r="C283" s="784"/>
      <c r="D283" s="784"/>
      <c r="E283" s="784"/>
      <c r="F283" s="784"/>
      <c r="G283" s="784"/>
      <c r="H283" s="784"/>
      <c r="I283" s="784"/>
      <c r="J283" s="784"/>
      <c r="K283" s="784"/>
      <c r="L283" s="784"/>
      <c r="M283" s="784"/>
      <c r="N283" s="784"/>
      <c r="O283" s="784"/>
      <c r="P283" s="784"/>
      <c r="Q283" s="784"/>
      <c r="R283" s="784"/>
      <c r="S283" s="784"/>
      <c r="T283" s="784"/>
      <c r="U283" s="784"/>
      <c r="V283" s="784"/>
      <c r="W283" s="784"/>
      <c r="X283" s="784"/>
      <c r="Y283" s="784"/>
      <c r="Z283" s="784"/>
      <c r="AA283" s="784"/>
      <c r="AB283" s="784"/>
    </row>
    <row r="284" spans="1:28" ht="13.5" hidden="1" customHeight="1" x14ac:dyDescent="0.3">
      <c r="A284" s="784"/>
      <c r="B284" s="784"/>
      <c r="C284" s="784"/>
      <c r="D284" s="784"/>
      <c r="E284" s="784"/>
      <c r="F284" s="784"/>
      <c r="G284" s="784"/>
      <c r="H284" s="784"/>
      <c r="I284" s="784"/>
      <c r="J284" s="784"/>
      <c r="K284" s="784"/>
      <c r="L284" s="784"/>
      <c r="M284" s="784"/>
      <c r="N284" s="784"/>
      <c r="O284" s="784"/>
      <c r="P284" s="784"/>
      <c r="Q284" s="784"/>
      <c r="R284" s="784"/>
      <c r="S284" s="784"/>
      <c r="T284" s="784"/>
      <c r="U284" s="784"/>
      <c r="V284" s="784"/>
      <c r="W284" s="784"/>
      <c r="X284" s="784"/>
      <c r="Y284" s="784"/>
      <c r="Z284" s="784"/>
      <c r="AA284" s="784"/>
      <c r="AB284" s="784"/>
    </row>
    <row r="285" spans="1:28" ht="13.5" hidden="1" customHeight="1" x14ac:dyDescent="0.3">
      <c r="A285" s="784"/>
      <c r="B285" s="784"/>
      <c r="C285" s="784"/>
      <c r="D285" s="784"/>
      <c r="E285" s="784"/>
      <c r="F285" s="784"/>
      <c r="G285" s="784"/>
      <c r="H285" s="784"/>
      <c r="I285" s="784"/>
      <c r="J285" s="784"/>
      <c r="K285" s="784"/>
      <c r="L285" s="784"/>
      <c r="M285" s="784"/>
      <c r="N285" s="784"/>
      <c r="O285" s="784"/>
      <c r="P285" s="784"/>
      <c r="Q285" s="784"/>
      <c r="R285" s="784"/>
      <c r="S285" s="784"/>
      <c r="T285" s="784"/>
      <c r="U285" s="784"/>
      <c r="V285" s="784"/>
      <c r="W285" s="784"/>
      <c r="X285" s="784"/>
      <c r="Y285" s="784"/>
      <c r="Z285" s="784"/>
      <c r="AA285" s="784"/>
      <c r="AB285" s="784"/>
    </row>
    <row r="286" spans="1:28" ht="13.5" hidden="1" customHeight="1" x14ac:dyDescent="0.3">
      <c r="A286" s="784"/>
      <c r="B286" s="784"/>
      <c r="C286" s="784"/>
      <c r="D286" s="784"/>
      <c r="E286" s="784"/>
      <c r="F286" s="784"/>
      <c r="G286" s="784"/>
      <c r="H286" s="784"/>
      <c r="I286" s="784"/>
      <c r="J286" s="784"/>
      <c r="K286" s="784"/>
      <c r="L286" s="784"/>
      <c r="M286" s="784"/>
      <c r="N286" s="784"/>
      <c r="O286" s="784"/>
      <c r="P286" s="784"/>
      <c r="Q286" s="784"/>
      <c r="R286" s="784"/>
      <c r="S286" s="784"/>
      <c r="T286" s="784"/>
      <c r="U286" s="784"/>
      <c r="V286" s="784"/>
      <c r="W286" s="784"/>
      <c r="X286" s="784"/>
      <c r="Y286" s="784"/>
      <c r="Z286" s="784"/>
      <c r="AA286" s="784"/>
      <c r="AB286" s="784"/>
    </row>
    <row r="287" spans="1:28" ht="13.5" hidden="1" customHeight="1" x14ac:dyDescent="0.3">
      <c r="A287" s="784"/>
      <c r="B287" s="784"/>
      <c r="C287" s="784"/>
      <c r="D287" s="784"/>
      <c r="E287" s="784"/>
      <c r="F287" s="784"/>
      <c r="G287" s="784"/>
      <c r="H287" s="784"/>
      <c r="I287" s="784"/>
      <c r="J287" s="784"/>
      <c r="K287" s="784"/>
      <c r="L287" s="784"/>
      <c r="M287" s="784"/>
      <c r="N287" s="784"/>
      <c r="O287" s="784"/>
      <c r="P287" s="784"/>
      <c r="Q287" s="784"/>
      <c r="R287" s="784"/>
      <c r="S287" s="784"/>
      <c r="T287" s="784"/>
      <c r="U287" s="784"/>
      <c r="V287" s="784"/>
      <c r="W287" s="784"/>
      <c r="X287" s="784"/>
      <c r="Y287" s="784"/>
      <c r="Z287" s="784"/>
      <c r="AA287" s="784"/>
      <c r="AB287" s="784"/>
    </row>
    <row r="288" spans="1:28" ht="13.5" hidden="1" customHeight="1" x14ac:dyDescent="0.3">
      <c r="A288" s="784"/>
      <c r="B288" s="784"/>
      <c r="C288" s="784"/>
      <c r="D288" s="784"/>
      <c r="E288" s="784"/>
      <c r="F288" s="784"/>
      <c r="G288" s="784"/>
      <c r="H288" s="784"/>
      <c r="I288" s="784"/>
      <c r="J288" s="784"/>
      <c r="K288" s="784"/>
      <c r="L288" s="784"/>
      <c r="M288" s="784"/>
      <c r="N288" s="784"/>
      <c r="O288" s="784"/>
      <c r="P288" s="784"/>
      <c r="Q288" s="784"/>
      <c r="R288" s="784"/>
      <c r="S288" s="784"/>
      <c r="T288" s="784"/>
      <c r="U288" s="784"/>
      <c r="V288" s="784"/>
      <c r="W288" s="784"/>
      <c r="X288" s="784"/>
      <c r="Y288" s="784"/>
      <c r="Z288" s="784"/>
      <c r="AA288" s="784"/>
      <c r="AB288" s="784"/>
    </row>
    <row r="289" spans="1:28" ht="13.5" hidden="1" customHeight="1" x14ac:dyDescent="0.3">
      <c r="A289" s="784"/>
      <c r="B289" s="784"/>
      <c r="C289" s="784"/>
      <c r="D289" s="784"/>
      <c r="E289" s="784"/>
      <c r="F289" s="784"/>
      <c r="G289" s="784"/>
      <c r="H289" s="784"/>
      <c r="I289" s="784"/>
      <c r="J289" s="784"/>
      <c r="K289" s="784"/>
      <c r="L289" s="784"/>
      <c r="M289" s="784"/>
      <c r="N289" s="784"/>
      <c r="O289" s="784"/>
      <c r="P289" s="784"/>
      <c r="Q289" s="784"/>
      <c r="R289" s="784"/>
      <c r="S289" s="784"/>
      <c r="T289" s="784"/>
      <c r="U289" s="784"/>
      <c r="V289" s="784"/>
      <c r="W289" s="784"/>
      <c r="X289" s="784"/>
      <c r="Y289" s="784"/>
      <c r="Z289" s="784"/>
      <c r="AA289" s="784"/>
      <c r="AB289" s="784"/>
    </row>
    <row r="290" spans="1:28" ht="13.5" hidden="1" customHeight="1" x14ac:dyDescent="0.3">
      <c r="A290" s="784"/>
      <c r="B290" s="784"/>
      <c r="C290" s="784"/>
      <c r="D290" s="784"/>
      <c r="E290" s="784"/>
      <c r="F290" s="784"/>
      <c r="G290" s="784"/>
      <c r="H290" s="784"/>
      <c r="I290" s="784"/>
      <c r="J290" s="784"/>
      <c r="K290" s="784"/>
      <c r="L290" s="784"/>
      <c r="M290" s="784"/>
      <c r="N290" s="784"/>
      <c r="O290" s="784"/>
      <c r="P290" s="784"/>
      <c r="Q290" s="784"/>
      <c r="R290" s="784"/>
      <c r="S290" s="784"/>
      <c r="T290" s="784"/>
      <c r="U290" s="784"/>
      <c r="V290" s="784"/>
      <c r="W290" s="784"/>
      <c r="X290" s="784"/>
      <c r="Y290" s="784"/>
      <c r="Z290" s="784"/>
      <c r="AA290" s="784"/>
      <c r="AB290" s="784"/>
    </row>
    <row r="291" spans="1:28" ht="13.5" hidden="1" customHeight="1" x14ac:dyDescent="0.3">
      <c r="A291" s="784"/>
      <c r="B291" s="784"/>
      <c r="C291" s="784"/>
      <c r="D291" s="784"/>
      <c r="E291" s="784"/>
      <c r="F291" s="784"/>
      <c r="G291" s="784"/>
      <c r="H291" s="784"/>
      <c r="I291" s="784"/>
      <c r="J291" s="784"/>
      <c r="K291" s="784"/>
      <c r="L291" s="784"/>
      <c r="M291" s="784"/>
      <c r="N291" s="784"/>
      <c r="O291" s="784"/>
      <c r="P291" s="784"/>
      <c r="Q291" s="784"/>
      <c r="R291" s="784"/>
      <c r="S291" s="784"/>
      <c r="T291" s="784"/>
      <c r="U291" s="784"/>
      <c r="V291" s="784"/>
      <c r="W291" s="784"/>
      <c r="X291" s="784"/>
      <c r="Y291" s="784"/>
      <c r="Z291" s="784"/>
      <c r="AA291" s="784"/>
      <c r="AB291" s="784"/>
    </row>
    <row r="292" spans="1:28" ht="13.5" hidden="1" customHeight="1" x14ac:dyDescent="0.3">
      <c r="A292" s="784"/>
      <c r="B292" s="784"/>
      <c r="C292" s="784"/>
      <c r="D292" s="784"/>
      <c r="E292" s="784"/>
      <c r="F292" s="784"/>
      <c r="G292" s="784"/>
      <c r="H292" s="784"/>
      <c r="I292" s="784"/>
      <c r="J292" s="784"/>
      <c r="K292" s="784"/>
      <c r="L292" s="784"/>
      <c r="M292" s="784"/>
      <c r="N292" s="784"/>
      <c r="O292" s="784"/>
      <c r="P292" s="784"/>
      <c r="Q292" s="784"/>
      <c r="R292" s="784"/>
      <c r="S292" s="784"/>
      <c r="T292" s="784"/>
      <c r="U292" s="784"/>
      <c r="V292" s="784"/>
      <c r="W292" s="784"/>
      <c r="X292" s="784"/>
      <c r="Y292" s="784"/>
      <c r="Z292" s="784"/>
      <c r="AA292" s="784"/>
      <c r="AB292" s="784"/>
    </row>
    <row r="293" spans="1:28" ht="13.5" hidden="1" customHeight="1" x14ac:dyDescent="0.3">
      <c r="A293" s="784"/>
      <c r="B293" s="784"/>
      <c r="C293" s="784"/>
      <c r="D293" s="784"/>
      <c r="E293" s="784"/>
      <c r="F293" s="784"/>
      <c r="G293" s="784"/>
      <c r="H293" s="784"/>
      <c r="I293" s="784"/>
      <c r="J293" s="784"/>
      <c r="K293" s="784"/>
      <c r="L293" s="784"/>
      <c r="M293" s="784"/>
      <c r="N293" s="784"/>
      <c r="O293" s="784"/>
      <c r="P293" s="784"/>
      <c r="Q293" s="784"/>
      <c r="R293" s="784"/>
      <c r="S293" s="784"/>
      <c r="T293" s="784"/>
      <c r="U293" s="784"/>
      <c r="V293" s="784"/>
      <c r="W293" s="784"/>
      <c r="X293" s="784"/>
      <c r="Y293" s="784"/>
      <c r="Z293" s="784"/>
      <c r="AA293" s="784"/>
      <c r="AB293" s="784"/>
    </row>
    <row r="294" spans="1:28" ht="13.5" hidden="1" customHeight="1" x14ac:dyDescent="0.3">
      <c r="A294" s="784"/>
      <c r="B294" s="784"/>
      <c r="C294" s="784"/>
      <c r="D294" s="784"/>
      <c r="E294" s="784"/>
      <c r="F294" s="784"/>
      <c r="G294" s="784"/>
      <c r="H294" s="784"/>
      <c r="I294" s="784"/>
      <c r="J294" s="784"/>
      <c r="K294" s="784"/>
      <c r="L294" s="784"/>
      <c r="M294" s="784"/>
      <c r="N294" s="784"/>
      <c r="O294" s="784"/>
      <c r="P294" s="784"/>
      <c r="Q294" s="784"/>
      <c r="R294" s="784"/>
      <c r="S294" s="784"/>
      <c r="T294" s="784"/>
      <c r="U294" s="784"/>
      <c r="V294" s="784"/>
      <c r="W294" s="784"/>
      <c r="X294" s="784"/>
      <c r="Y294" s="784"/>
      <c r="Z294" s="784"/>
      <c r="AA294" s="784"/>
      <c r="AB294" s="784"/>
    </row>
    <row r="295" spans="1:28" ht="13.5" customHeight="1" x14ac:dyDescent="0.3">
      <c r="A295" s="784"/>
      <c r="B295" s="784"/>
      <c r="C295" s="784"/>
      <c r="D295" s="784"/>
      <c r="E295" s="784"/>
      <c r="F295" s="784"/>
      <c r="G295" s="784"/>
      <c r="H295" s="784"/>
      <c r="I295" s="784"/>
      <c r="J295" s="784"/>
      <c r="K295" s="784"/>
      <c r="L295" s="784"/>
      <c r="M295" s="784"/>
      <c r="N295" s="784"/>
      <c r="O295" s="784"/>
      <c r="P295" s="784"/>
      <c r="Q295" s="784"/>
      <c r="R295" s="784"/>
      <c r="S295" s="784"/>
      <c r="T295" s="784"/>
      <c r="U295" s="784"/>
      <c r="V295" s="784"/>
      <c r="W295" s="784"/>
      <c r="X295" s="784"/>
      <c r="Y295" s="784"/>
      <c r="Z295" s="784"/>
      <c r="AA295" s="784"/>
      <c r="AB295" s="784"/>
    </row>
    <row r="296" spans="1:28" ht="13.5" customHeight="1" x14ac:dyDescent="0.3">
      <c r="A296" s="784"/>
      <c r="B296" s="784"/>
      <c r="C296" s="784"/>
      <c r="D296" s="784"/>
      <c r="E296" s="784"/>
      <c r="F296" s="784"/>
      <c r="G296" s="784"/>
      <c r="H296" s="784"/>
      <c r="I296" s="784"/>
      <c r="J296" s="784"/>
      <c r="K296" s="784"/>
      <c r="L296" s="784"/>
      <c r="M296" s="784"/>
      <c r="N296" s="784"/>
      <c r="O296" s="784"/>
      <c r="P296" s="784"/>
      <c r="Q296" s="784"/>
      <c r="R296" s="784"/>
      <c r="S296" s="784"/>
      <c r="T296" s="784"/>
      <c r="U296" s="784"/>
      <c r="V296" s="784"/>
      <c r="W296" s="784"/>
      <c r="X296" s="784"/>
      <c r="Y296" s="784"/>
      <c r="Z296" s="784"/>
      <c r="AA296" s="784"/>
      <c r="AB296" s="784"/>
    </row>
    <row r="297" spans="1:28" ht="13.5" customHeight="1" x14ac:dyDescent="0.3">
      <c r="A297" s="784"/>
      <c r="B297" s="784"/>
      <c r="C297" s="784"/>
      <c r="D297" s="784"/>
      <c r="E297" s="784"/>
      <c r="F297" s="784"/>
      <c r="G297" s="784"/>
      <c r="H297" s="784"/>
      <c r="I297" s="784"/>
      <c r="J297" s="784"/>
      <c r="K297" s="784"/>
      <c r="L297" s="784"/>
      <c r="M297" s="784"/>
      <c r="N297" s="784"/>
      <c r="O297" s="784"/>
      <c r="P297" s="784"/>
      <c r="Q297" s="784"/>
      <c r="R297" s="784"/>
      <c r="S297" s="784"/>
      <c r="T297" s="784"/>
      <c r="U297" s="784"/>
      <c r="V297" s="784"/>
      <c r="W297" s="784"/>
      <c r="X297" s="784"/>
      <c r="Y297" s="784"/>
      <c r="Z297" s="784"/>
      <c r="AA297" s="784"/>
      <c r="AB297" s="784"/>
    </row>
    <row r="298" spans="1:28" ht="13.5" customHeight="1" x14ac:dyDescent="0.3">
      <c r="A298" s="784"/>
      <c r="B298" s="784"/>
      <c r="C298" s="784"/>
      <c r="D298" s="784"/>
      <c r="E298" s="784"/>
      <c r="F298" s="784"/>
      <c r="G298" s="784"/>
      <c r="H298" s="784"/>
      <c r="I298" s="784"/>
      <c r="J298" s="784"/>
      <c r="K298" s="784"/>
      <c r="L298" s="784"/>
      <c r="M298" s="784"/>
      <c r="N298" s="784"/>
      <c r="O298" s="784"/>
      <c r="P298" s="784"/>
      <c r="Q298" s="784"/>
      <c r="R298" s="784"/>
      <c r="S298" s="784"/>
      <c r="T298" s="784"/>
      <c r="U298" s="784"/>
      <c r="V298" s="784"/>
      <c r="W298" s="784"/>
      <c r="X298" s="784"/>
      <c r="Y298" s="784"/>
      <c r="Z298" s="784"/>
      <c r="AA298" s="784"/>
      <c r="AB298" s="784"/>
    </row>
    <row r="299" spans="1:28" ht="13.5" customHeight="1" x14ac:dyDescent="0.3">
      <c r="A299" s="784"/>
      <c r="B299" s="784"/>
      <c r="C299" s="784"/>
      <c r="D299" s="784"/>
      <c r="E299" s="784"/>
      <c r="F299" s="784"/>
      <c r="G299" s="784"/>
      <c r="H299" s="784"/>
      <c r="I299" s="784"/>
      <c r="J299" s="784"/>
      <c r="K299" s="784"/>
      <c r="L299" s="784"/>
      <c r="M299" s="784"/>
      <c r="N299" s="784"/>
      <c r="O299" s="784"/>
      <c r="P299" s="784"/>
      <c r="Q299" s="784"/>
      <c r="R299" s="784"/>
      <c r="S299" s="784"/>
      <c r="T299" s="784"/>
      <c r="U299" s="784"/>
      <c r="V299" s="784"/>
      <c r="W299" s="784"/>
      <c r="X299" s="784"/>
      <c r="Y299" s="784"/>
      <c r="Z299" s="784"/>
      <c r="AA299" s="784"/>
      <c r="AB299" s="784"/>
    </row>
    <row r="300" spans="1:28" ht="13.5" customHeight="1" x14ac:dyDescent="0.3">
      <c r="A300" s="784"/>
      <c r="B300" s="784"/>
      <c r="C300" s="784"/>
      <c r="D300" s="784"/>
      <c r="E300" s="784"/>
      <c r="F300" s="784"/>
      <c r="G300" s="784"/>
      <c r="H300" s="784"/>
      <c r="I300" s="784"/>
      <c r="J300" s="784"/>
      <c r="K300" s="784"/>
      <c r="L300" s="784"/>
      <c r="M300" s="784"/>
      <c r="N300" s="784"/>
      <c r="O300" s="784"/>
      <c r="P300" s="784"/>
      <c r="Q300" s="784"/>
      <c r="R300" s="784"/>
      <c r="S300" s="784"/>
      <c r="T300" s="784"/>
      <c r="U300" s="784"/>
      <c r="V300" s="784"/>
      <c r="W300" s="784"/>
      <c r="X300" s="784"/>
      <c r="Y300" s="784"/>
      <c r="Z300" s="784"/>
      <c r="AA300" s="784"/>
      <c r="AB300" s="784"/>
    </row>
    <row r="301" spans="1:28" ht="13.5" customHeight="1" x14ac:dyDescent="0.3">
      <c r="A301" s="784"/>
      <c r="B301" s="784"/>
      <c r="C301" s="784"/>
      <c r="D301" s="784"/>
      <c r="E301" s="784"/>
      <c r="F301" s="784"/>
      <c r="G301" s="784"/>
      <c r="H301" s="784"/>
      <c r="I301" s="784"/>
      <c r="J301" s="784"/>
      <c r="K301" s="784"/>
      <c r="L301" s="784"/>
      <c r="M301" s="784"/>
      <c r="N301" s="784"/>
      <c r="O301" s="784"/>
      <c r="P301" s="784"/>
      <c r="Q301" s="784"/>
      <c r="R301" s="784"/>
      <c r="S301" s="784"/>
      <c r="T301" s="784"/>
      <c r="U301" s="784"/>
      <c r="V301" s="784"/>
      <c r="W301" s="784"/>
      <c r="X301" s="784"/>
      <c r="Y301" s="784"/>
      <c r="Z301" s="784"/>
      <c r="AA301" s="784"/>
      <c r="AB301" s="784"/>
    </row>
    <row r="302" spans="1:28" ht="13.5" customHeight="1" x14ac:dyDescent="0.3">
      <c r="A302" s="784"/>
      <c r="B302" s="784"/>
      <c r="C302" s="784"/>
      <c r="D302" s="784"/>
      <c r="E302" s="784"/>
      <c r="F302" s="784"/>
      <c r="G302" s="784"/>
      <c r="H302" s="784"/>
      <c r="I302" s="784"/>
      <c r="J302" s="784"/>
      <c r="K302" s="784"/>
      <c r="L302" s="784"/>
      <c r="M302" s="784"/>
      <c r="N302" s="784"/>
      <c r="O302" s="784"/>
      <c r="P302" s="784"/>
      <c r="Q302" s="784"/>
      <c r="R302" s="784"/>
      <c r="S302" s="784"/>
      <c r="T302" s="784"/>
      <c r="U302" s="784"/>
      <c r="V302" s="784"/>
      <c r="W302" s="784"/>
      <c r="X302" s="784"/>
      <c r="Y302" s="784"/>
      <c r="Z302" s="784"/>
      <c r="AA302" s="784"/>
      <c r="AB302" s="784"/>
    </row>
    <row r="303" spans="1:28" ht="13.5" customHeight="1" x14ac:dyDescent="0.3">
      <c r="A303" s="784"/>
      <c r="B303" s="784"/>
      <c r="C303" s="784"/>
      <c r="D303" s="784"/>
      <c r="E303" s="784"/>
      <c r="F303" s="784"/>
      <c r="G303" s="784"/>
      <c r="H303" s="784"/>
      <c r="I303" s="784"/>
      <c r="J303" s="784"/>
      <c r="K303" s="784"/>
      <c r="L303" s="784"/>
      <c r="M303" s="784"/>
      <c r="N303" s="784"/>
      <c r="O303" s="784"/>
      <c r="P303" s="784"/>
      <c r="Q303" s="784"/>
      <c r="R303" s="784"/>
      <c r="S303" s="784"/>
      <c r="T303" s="784"/>
      <c r="U303" s="784"/>
      <c r="V303" s="784"/>
      <c r="W303" s="784"/>
      <c r="X303" s="784"/>
      <c r="Y303" s="784"/>
      <c r="Z303" s="784"/>
      <c r="AA303" s="784"/>
      <c r="AB303" s="784"/>
    </row>
    <row r="304" spans="1:28" ht="13.5" customHeight="1" x14ac:dyDescent="0.3">
      <c r="A304" s="784"/>
      <c r="B304" s="784"/>
      <c r="C304" s="784"/>
      <c r="D304" s="784"/>
      <c r="E304" s="784"/>
      <c r="F304" s="784"/>
      <c r="G304" s="784"/>
      <c r="H304" s="784"/>
      <c r="I304" s="784"/>
      <c r="J304" s="784"/>
      <c r="K304" s="784"/>
      <c r="L304" s="784"/>
      <c r="M304" s="784"/>
      <c r="N304" s="784"/>
      <c r="O304" s="784"/>
      <c r="P304" s="784"/>
      <c r="Q304" s="784"/>
      <c r="R304" s="784"/>
      <c r="S304" s="784"/>
      <c r="T304" s="784"/>
      <c r="U304" s="784"/>
      <c r="V304" s="784"/>
      <c r="W304" s="784"/>
      <c r="X304" s="784"/>
      <c r="Y304" s="784"/>
      <c r="Z304" s="784"/>
      <c r="AA304" s="784"/>
      <c r="AB304" s="784"/>
    </row>
    <row r="305" spans="1:28" ht="13.5" customHeight="1" x14ac:dyDescent="0.3">
      <c r="A305" s="784"/>
      <c r="B305" s="784"/>
      <c r="C305" s="784"/>
      <c r="D305" s="784"/>
      <c r="E305" s="784"/>
      <c r="F305" s="784"/>
      <c r="G305" s="784"/>
      <c r="H305" s="784"/>
      <c r="I305" s="784"/>
      <c r="J305" s="784"/>
      <c r="K305" s="784"/>
      <c r="L305" s="784"/>
      <c r="M305" s="784"/>
      <c r="N305" s="784"/>
      <c r="O305" s="784"/>
      <c r="P305" s="784"/>
      <c r="Q305" s="784"/>
      <c r="R305" s="784"/>
      <c r="S305" s="784"/>
      <c r="T305" s="784"/>
      <c r="U305" s="784"/>
      <c r="V305" s="784"/>
      <c r="W305" s="784"/>
      <c r="X305" s="784"/>
      <c r="Y305" s="784"/>
      <c r="Z305" s="784"/>
      <c r="AA305" s="784"/>
      <c r="AB305" s="784"/>
    </row>
    <row r="306" spans="1:28" ht="13.5" customHeight="1" x14ac:dyDescent="0.3">
      <c r="A306" s="784"/>
      <c r="B306" s="784"/>
      <c r="C306" s="784"/>
      <c r="D306" s="784"/>
      <c r="E306" s="784"/>
      <c r="F306" s="784"/>
      <c r="G306" s="784"/>
      <c r="H306" s="784"/>
      <c r="I306" s="784"/>
      <c r="J306" s="784"/>
      <c r="K306" s="784"/>
      <c r="L306" s="784"/>
      <c r="M306" s="784"/>
      <c r="N306" s="784"/>
      <c r="O306" s="784"/>
      <c r="P306" s="784"/>
      <c r="Q306" s="784"/>
      <c r="R306" s="784"/>
      <c r="S306" s="784"/>
      <c r="T306" s="784"/>
      <c r="U306" s="784"/>
      <c r="V306" s="784"/>
      <c r="W306" s="784"/>
      <c r="X306" s="784"/>
      <c r="Y306" s="784"/>
      <c r="Z306" s="784"/>
      <c r="AA306" s="784"/>
      <c r="AB306" s="784"/>
    </row>
    <row r="307" spans="1:28" ht="13.5" customHeight="1" x14ac:dyDescent="0.3">
      <c r="A307" s="784"/>
      <c r="B307" s="784"/>
      <c r="C307" s="784"/>
      <c r="D307" s="784"/>
      <c r="E307" s="784"/>
      <c r="F307" s="784"/>
      <c r="G307" s="784"/>
      <c r="H307" s="784"/>
      <c r="I307" s="784"/>
      <c r="J307" s="784"/>
      <c r="K307" s="784"/>
      <c r="L307" s="784"/>
      <c r="M307" s="784"/>
      <c r="N307" s="784"/>
      <c r="O307" s="784"/>
      <c r="P307" s="784"/>
      <c r="Q307" s="784"/>
      <c r="R307" s="784"/>
      <c r="S307" s="784"/>
      <c r="T307" s="784"/>
      <c r="U307" s="784"/>
      <c r="V307" s="784"/>
      <c r="W307" s="784"/>
      <c r="X307" s="784"/>
      <c r="Y307" s="784"/>
      <c r="Z307" s="784"/>
      <c r="AA307" s="784"/>
      <c r="AB307" s="784"/>
    </row>
    <row r="308" spans="1:28" ht="13.5" customHeight="1" x14ac:dyDescent="0.3">
      <c r="A308" s="784"/>
      <c r="B308" s="784"/>
      <c r="C308" s="784"/>
      <c r="D308" s="784"/>
      <c r="E308" s="784"/>
      <c r="F308" s="784"/>
      <c r="G308" s="784"/>
      <c r="H308" s="784"/>
      <c r="I308" s="784"/>
      <c r="J308" s="784"/>
      <c r="K308" s="784"/>
      <c r="L308" s="784"/>
      <c r="M308" s="784"/>
      <c r="N308" s="784"/>
      <c r="O308" s="784"/>
      <c r="P308" s="784"/>
      <c r="Q308" s="784"/>
      <c r="R308" s="784"/>
      <c r="S308" s="784"/>
      <c r="T308" s="784"/>
      <c r="U308" s="784"/>
      <c r="V308" s="784"/>
      <c r="W308" s="784"/>
      <c r="X308" s="784"/>
      <c r="Y308" s="784"/>
      <c r="Z308" s="784"/>
      <c r="AA308" s="784"/>
      <c r="AB308" s="784"/>
    </row>
    <row r="309" spans="1:28" ht="13.5" customHeight="1" x14ac:dyDescent="0.3">
      <c r="A309" s="784"/>
      <c r="B309" s="784"/>
      <c r="C309" s="784"/>
      <c r="D309" s="784"/>
      <c r="E309" s="784"/>
      <c r="F309" s="784"/>
      <c r="G309" s="784"/>
      <c r="H309" s="784"/>
      <c r="I309" s="784"/>
      <c r="J309" s="784"/>
      <c r="K309" s="784"/>
      <c r="L309" s="784"/>
      <c r="M309" s="784"/>
      <c r="N309" s="784"/>
      <c r="O309" s="784"/>
      <c r="P309" s="784"/>
      <c r="Q309" s="784"/>
      <c r="R309" s="784"/>
      <c r="S309" s="784"/>
      <c r="T309" s="784"/>
      <c r="U309" s="784"/>
      <c r="V309" s="784"/>
      <c r="W309" s="784"/>
      <c r="X309" s="784"/>
      <c r="Y309" s="784"/>
      <c r="Z309" s="784"/>
      <c r="AA309" s="784"/>
      <c r="AB309" s="784"/>
    </row>
    <row r="310" spans="1:28" ht="13.5" customHeight="1" x14ac:dyDescent="0.3">
      <c r="A310" s="784"/>
      <c r="B310" s="784"/>
      <c r="C310" s="784"/>
      <c r="D310" s="784"/>
      <c r="E310" s="784"/>
      <c r="F310" s="784"/>
      <c r="G310" s="784"/>
      <c r="H310" s="784"/>
      <c r="I310" s="784"/>
      <c r="J310" s="784"/>
      <c r="K310" s="784"/>
      <c r="L310" s="784"/>
      <c r="M310" s="784"/>
      <c r="N310" s="784"/>
      <c r="O310" s="784"/>
      <c r="P310" s="784"/>
      <c r="Q310" s="784"/>
      <c r="R310" s="784"/>
      <c r="S310" s="784"/>
      <c r="T310" s="784"/>
      <c r="U310" s="784"/>
      <c r="V310" s="784"/>
      <c r="W310" s="784"/>
      <c r="X310" s="784"/>
      <c r="Y310" s="784"/>
      <c r="Z310" s="784"/>
      <c r="AA310" s="784"/>
      <c r="AB310" s="784"/>
    </row>
    <row r="311" spans="1:28" ht="13.5" customHeight="1" x14ac:dyDescent="0.3">
      <c r="A311" s="784"/>
      <c r="B311" s="784"/>
      <c r="C311" s="784"/>
      <c r="D311" s="784"/>
      <c r="E311" s="784"/>
      <c r="F311" s="784"/>
      <c r="G311" s="784"/>
      <c r="H311" s="784"/>
      <c r="I311" s="784"/>
      <c r="J311" s="784"/>
      <c r="K311" s="784"/>
      <c r="L311" s="784"/>
      <c r="M311" s="784"/>
      <c r="N311" s="784"/>
      <c r="O311" s="784"/>
      <c r="P311" s="784"/>
      <c r="Q311" s="784"/>
      <c r="R311" s="784"/>
      <c r="S311" s="784"/>
      <c r="T311" s="784"/>
      <c r="U311" s="784"/>
      <c r="V311" s="784"/>
      <c r="W311" s="784"/>
      <c r="X311" s="784"/>
      <c r="Y311" s="784"/>
      <c r="Z311" s="784"/>
      <c r="AA311" s="784"/>
      <c r="AB311" s="784"/>
    </row>
    <row r="312" spans="1:28" ht="13.5" customHeight="1" x14ac:dyDescent="0.3">
      <c r="A312" s="784"/>
      <c r="B312" s="784"/>
      <c r="C312" s="784"/>
      <c r="D312" s="784"/>
      <c r="E312" s="784"/>
      <c r="F312" s="784"/>
      <c r="G312" s="784"/>
      <c r="H312" s="784"/>
      <c r="I312" s="784"/>
      <c r="J312" s="784"/>
      <c r="K312" s="784"/>
      <c r="L312" s="784"/>
      <c r="M312" s="784"/>
      <c r="N312" s="784"/>
      <c r="O312" s="784"/>
      <c r="P312" s="784"/>
      <c r="Q312" s="784"/>
      <c r="R312" s="784"/>
      <c r="S312" s="784"/>
      <c r="T312" s="784"/>
      <c r="U312" s="784"/>
      <c r="V312" s="784"/>
      <c r="W312" s="784"/>
      <c r="X312" s="784"/>
      <c r="Y312" s="784"/>
      <c r="Z312" s="784"/>
      <c r="AA312" s="784"/>
      <c r="AB312" s="784"/>
    </row>
    <row r="313" spans="1:28" ht="13.5" customHeight="1" x14ac:dyDescent="0.3">
      <c r="A313" s="784"/>
      <c r="B313" s="784"/>
      <c r="C313" s="784"/>
      <c r="D313" s="784"/>
      <c r="E313" s="784"/>
      <c r="F313" s="784"/>
      <c r="G313" s="784"/>
      <c r="H313" s="784"/>
      <c r="I313" s="784"/>
      <c r="J313" s="784"/>
      <c r="K313" s="784"/>
      <c r="L313" s="784"/>
      <c r="M313" s="784"/>
      <c r="N313" s="784"/>
      <c r="O313" s="784"/>
      <c r="P313" s="784"/>
      <c r="Q313" s="784"/>
      <c r="R313" s="784"/>
      <c r="S313" s="784"/>
      <c r="T313" s="784"/>
      <c r="U313" s="784"/>
      <c r="V313" s="784"/>
      <c r="W313" s="784"/>
      <c r="X313" s="784"/>
      <c r="Y313" s="784"/>
      <c r="Z313" s="784"/>
      <c r="AA313" s="784"/>
      <c r="AB313" s="784"/>
    </row>
    <row r="314" spans="1:28" ht="13.5" customHeight="1" x14ac:dyDescent="0.3">
      <c r="A314" s="784"/>
      <c r="B314" s="784"/>
      <c r="C314" s="784"/>
      <c r="D314" s="784"/>
      <c r="E314" s="784"/>
      <c r="F314" s="784"/>
      <c r="G314" s="784"/>
      <c r="H314" s="784"/>
      <c r="I314" s="784"/>
      <c r="J314" s="784"/>
      <c r="K314" s="784"/>
      <c r="L314" s="784"/>
      <c r="M314" s="784"/>
      <c r="N314" s="784"/>
      <c r="O314" s="784"/>
      <c r="P314" s="784"/>
      <c r="Q314" s="784"/>
      <c r="R314" s="784"/>
      <c r="S314" s="784"/>
      <c r="T314" s="784"/>
      <c r="U314" s="784"/>
      <c r="V314" s="784"/>
      <c r="W314" s="784"/>
      <c r="X314" s="784"/>
      <c r="Y314" s="784"/>
      <c r="Z314" s="784"/>
      <c r="AA314" s="784"/>
      <c r="AB314" s="784"/>
    </row>
    <row r="315" spans="1:28" ht="13.5" customHeight="1" x14ac:dyDescent="0.3">
      <c r="A315" s="784"/>
      <c r="B315" s="784"/>
      <c r="C315" s="784"/>
      <c r="D315" s="784"/>
      <c r="E315" s="784"/>
      <c r="F315" s="784"/>
      <c r="G315" s="784"/>
      <c r="H315" s="784"/>
      <c r="I315" s="784"/>
      <c r="J315" s="784"/>
      <c r="K315" s="784"/>
      <c r="L315" s="784"/>
      <c r="M315" s="784"/>
      <c r="N315" s="784"/>
      <c r="O315" s="784"/>
      <c r="P315" s="784"/>
      <c r="Q315" s="784"/>
      <c r="R315" s="784"/>
      <c r="S315" s="784"/>
      <c r="T315" s="784"/>
      <c r="U315" s="784"/>
      <c r="V315" s="784"/>
      <c r="W315" s="784"/>
      <c r="X315" s="784"/>
      <c r="Y315" s="784"/>
      <c r="Z315" s="784"/>
      <c r="AA315" s="784"/>
      <c r="AB315" s="784"/>
    </row>
    <row r="316" spans="1:28" ht="13.5" customHeight="1" x14ac:dyDescent="0.3">
      <c r="A316" s="784"/>
      <c r="B316" s="784"/>
      <c r="C316" s="784"/>
      <c r="D316" s="784"/>
      <c r="E316" s="784"/>
      <c r="F316" s="784"/>
      <c r="G316" s="784"/>
      <c r="H316" s="784"/>
      <c r="I316" s="784"/>
      <c r="J316" s="784"/>
      <c r="K316" s="784"/>
      <c r="L316" s="784"/>
      <c r="M316" s="784"/>
      <c r="N316" s="784"/>
      <c r="O316" s="784"/>
      <c r="P316" s="784"/>
      <c r="Q316" s="784"/>
      <c r="R316" s="784"/>
      <c r="S316" s="784"/>
      <c r="T316" s="784"/>
      <c r="U316" s="784"/>
      <c r="V316" s="784"/>
      <c r="W316" s="784"/>
      <c r="X316" s="784"/>
      <c r="Y316" s="784"/>
      <c r="Z316" s="784"/>
      <c r="AA316" s="784"/>
      <c r="AB316" s="784"/>
    </row>
    <row r="317" spans="1:28" ht="13.5" customHeight="1" x14ac:dyDescent="0.3">
      <c r="A317" s="784"/>
      <c r="B317" s="784"/>
      <c r="C317" s="784"/>
      <c r="D317" s="784"/>
      <c r="E317" s="784"/>
      <c r="F317" s="784"/>
      <c r="G317" s="784"/>
      <c r="H317" s="784"/>
      <c r="I317" s="784"/>
      <c r="J317" s="784"/>
      <c r="K317" s="784"/>
      <c r="L317" s="784"/>
      <c r="M317" s="784"/>
      <c r="N317" s="784"/>
      <c r="O317" s="784"/>
      <c r="P317" s="784"/>
      <c r="Q317" s="784"/>
      <c r="R317" s="784"/>
      <c r="S317" s="784"/>
      <c r="T317" s="784"/>
      <c r="U317" s="784"/>
      <c r="V317" s="784"/>
      <c r="W317" s="784"/>
      <c r="X317" s="784"/>
      <c r="Y317" s="784"/>
      <c r="Z317" s="784"/>
      <c r="AA317" s="784"/>
      <c r="AB317" s="784"/>
    </row>
    <row r="318" spans="1:28" ht="13.5" customHeight="1" x14ac:dyDescent="0.3">
      <c r="A318" s="784"/>
      <c r="B318" s="784"/>
      <c r="C318" s="784"/>
      <c r="D318" s="784"/>
      <c r="E318" s="784"/>
      <c r="F318" s="784"/>
      <c r="G318" s="784"/>
      <c r="H318" s="784"/>
      <c r="I318" s="784"/>
      <c r="J318" s="784"/>
      <c r="K318" s="784"/>
      <c r="L318" s="784"/>
      <c r="M318" s="784"/>
      <c r="N318" s="784"/>
      <c r="O318" s="784"/>
      <c r="P318" s="784"/>
      <c r="Q318" s="784"/>
      <c r="R318" s="784"/>
      <c r="S318" s="784"/>
      <c r="T318" s="784"/>
      <c r="U318" s="784"/>
      <c r="V318" s="784"/>
      <c r="W318" s="784"/>
      <c r="X318" s="784"/>
      <c r="Y318" s="784"/>
      <c r="Z318" s="784"/>
      <c r="AA318" s="784"/>
      <c r="AB318" s="784"/>
    </row>
    <row r="319" spans="1:28" ht="13.5" customHeight="1" x14ac:dyDescent="0.3">
      <c r="A319" s="784"/>
      <c r="B319" s="784"/>
      <c r="C319" s="784"/>
      <c r="D319" s="784"/>
      <c r="E319" s="784"/>
      <c r="F319" s="784"/>
      <c r="G319" s="784"/>
      <c r="H319" s="784"/>
      <c r="I319" s="784"/>
      <c r="J319" s="784"/>
      <c r="K319" s="784"/>
      <c r="L319" s="784"/>
      <c r="M319" s="784"/>
      <c r="N319" s="784"/>
      <c r="O319" s="784"/>
      <c r="P319" s="784"/>
      <c r="Q319" s="784"/>
      <c r="R319" s="784"/>
      <c r="S319" s="784"/>
      <c r="T319" s="784"/>
      <c r="U319" s="784"/>
      <c r="V319" s="784"/>
      <c r="W319" s="784"/>
      <c r="X319" s="784"/>
      <c r="Y319" s="784"/>
      <c r="Z319" s="784"/>
      <c r="AA319" s="784"/>
      <c r="AB319" s="784"/>
    </row>
    <row r="320" spans="1:28" ht="13.5" customHeight="1" x14ac:dyDescent="0.3">
      <c r="A320" s="784"/>
      <c r="B320" s="784"/>
      <c r="C320" s="784"/>
      <c r="D320" s="784"/>
      <c r="E320" s="784"/>
      <c r="F320" s="784"/>
      <c r="G320" s="784"/>
      <c r="H320" s="784"/>
      <c r="I320" s="784"/>
      <c r="J320" s="784"/>
      <c r="K320" s="784"/>
      <c r="L320" s="784"/>
      <c r="M320" s="784"/>
      <c r="N320" s="784"/>
      <c r="O320" s="784"/>
      <c r="P320" s="784"/>
      <c r="Q320" s="784"/>
      <c r="R320" s="784"/>
      <c r="S320" s="784"/>
      <c r="T320" s="784"/>
      <c r="U320" s="784"/>
      <c r="V320" s="784"/>
      <c r="W320" s="784"/>
      <c r="X320" s="784"/>
      <c r="Y320" s="784"/>
      <c r="Z320" s="784"/>
      <c r="AA320" s="784"/>
      <c r="AB320" s="784"/>
    </row>
    <row r="321" spans="1:28" ht="13.5" customHeight="1" x14ac:dyDescent="0.3">
      <c r="A321" s="784"/>
      <c r="B321" s="784"/>
      <c r="C321" s="784"/>
      <c r="D321" s="784"/>
      <c r="E321" s="784"/>
      <c r="F321" s="784"/>
      <c r="G321" s="784"/>
      <c r="H321" s="784"/>
      <c r="I321" s="784"/>
      <c r="J321" s="784"/>
      <c r="K321" s="784"/>
      <c r="L321" s="784"/>
      <c r="M321" s="784"/>
      <c r="N321" s="784"/>
      <c r="O321" s="784"/>
      <c r="P321" s="784"/>
      <c r="Q321" s="784"/>
      <c r="R321" s="784"/>
      <c r="S321" s="784"/>
      <c r="T321" s="784"/>
      <c r="U321" s="784"/>
      <c r="V321" s="784"/>
      <c r="W321" s="784"/>
      <c r="X321" s="784"/>
      <c r="Y321" s="784"/>
      <c r="Z321" s="784"/>
      <c r="AA321" s="784"/>
      <c r="AB321" s="784"/>
    </row>
    <row r="322" spans="1:28" ht="13.5" customHeight="1" x14ac:dyDescent="0.3">
      <c r="A322" s="784"/>
      <c r="B322" s="784"/>
      <c r="C322" s="784"/>
      <c r="D322" s="784"/>
      <c r="E322" s="784"/>
      <c r="F322" s="784"/>
      <c r="G322" s="784"/>
      <c r="H322" s="784"/>
      <c r="I322" s="784"/>
      <c r="J322" s="784"/>
      <c r="K322" s="784"/>
      <c r="L322" s="784"/>
      <c r="M322" s="784"/>
      <c r="N322" s="784"/>
      <c r="O322" s="784"/>
      <c r="P322" s="784"/>
      <c r="Q322" s="784"/>
      <c r="R322" s="784"/>
      <c r="S322" s="784"/>
      <c r="T322" s="784"/>
      <c r="U322" s="784"/>
      <c r="V322" s="784"/>
      <c r="W322" s="784"/>
      <c r="X322" s="784"/>
      <c r="Y322" s="784"/>
      <c r="Z322" s="784"/>
      <c r="AA322" s="784"/>
      <c r="AB322" s="784"/>
    </row>
    <row r="323" spans="1:28" ht="13.5" customHeight="1" x14ac:dyDescent="0.3">
      <c r="A323" s="784"/>
      <c r="B323" s="784"/>
      <c r="C323" s="784"/>
      <c r="D323" s="784"/>
      <c r="E323" s="784"/>
      <c r="F323" s="784"/>
      <c r="G323" s="784"/>
      <c r="H323" s="784"/>
      <c r="I323" s="784"/>
      <c r="J323" s="784"/>
      <c r="K323" s="784"/>
      <c r="L323" s="784"/>
      <c r="M323" s="784"/>
      <c r="N323" s="784"/>
      <c r="O323" s="784"/>
      <c r="P323" s="784"/>
      <c r="Q323" s="784"/>
      <c r="R323" s="784"/>
      <c r="S323" s="784"/>
      <c r="T323" s="784"/>
      <c r="U323" s="784"/>
      <c r="V323" s="784"/>
      <c r="W323" s="784"/>
      <c r="X323" s="784"/>
      <c r="Y323" s="784"/>
      <c r="Z323" s="784"/>
      <c r="AA323" s="784"/>
      <c r="AB323" s="784"/>
    </row>
    <row r="324" spans="1:28" ht="13.5" customHeight="1" x14ac:dyDescent="0.3">
      <c r="A324" s="784"/>
      <c r="B324" s="784"/>
      <c r="C324" s="784"/>
      <c r="D324" s="784"/>
      <c r="E324" s="784"/>
      <c r="F324" s="784"/>
      <c r="G324" s="784"/>
      <c r="H324" s="784"/>
      <c r="I324" s="784"/>
      <c r="J324" s="784"/>
      <c r="K324" s="784"/>
      <c r="L324" s="784"/>
      <c r="M324" s="784"/>
      <c r="N324" s="784"/>
      <c r="O324" s="784"/>
      <c r="P324" s="784"/>
      <c r="Q324" s="784"/>
      <c r="R324" s="784"/>
      <c r="S324" s="784"/>
      <c r="T324" s="784"/>
      <c r="U324" s="784"/>
      <c r="V324" s="784"/>
      <c r="W324" s="784"/>
      <c r="X324" s="784"/>
      <c r="Y324" s="784"/>
      <c r="Z324" s="784"/>
      <c r="AA324" s="784"/>
      <c r="AB324" s="784"/>
    </row>
    <row r="325" spans="1:28" ht="13.5" customHeight="1" x14ac:dyDescent="0.3">
      <c r="A325" s="784"/>
      <c r="B325" s="784"/>
      <c r="C325" s="784"/>
      <c r="D325" s="784"/>
      <c r="E325" s="784"/>
      <c r="F325" s="784"/>
      <c r="G325" s="784"/>
      <c r="H325" s="784"/>
      <c r="I325" s="784"/>
      <c r="J325" s="784"/>
      <c r="K325" s="784"/>
      <c r="L325" s="784"/>
      <c r="M325" s="784"/>
      <c r="N325" s="784"/>
      <c r="O325" s="784"/>
      <c r="P325" s="784"/>
      <c r="Q325" s="784"/>
      <c r="R325" s="784"/>
      <c r="S325" s="784"/>
      <c r="T325" s="784"/>
      <c r="U325" s="784"/>
      <c r="V325" s="784"/>
      <c r="W325" s="784"/>
      <c r="X325" s="784"/>
      <c r="Y325" s="784"/>
      <c r="Z325" s="784"/>
      <c r="AA325" s="784"/>
      <c r="AB325" s="784"/>
    </row>
    <row r="326" spans="1:28" ht="13.5" customHeight="1" x14ac:dyDescent="0.3">
      <c r="A326" s="784"/>
      <c r="B326" s="784"/>
      <c r="C326" s="784"/>
      <c r="D326" s="784"/>
      <c r="E326" s="784"/>
      <c r="F326" s="784"/>
      <c r="G326" s="784"/>
      <c r="H326" s="784"/>
      <c r="I326" s="784"/>
      <c r="J326" s="784"/>
      <c r="K326" s="784"/>
      <c r="L326" s="784"/>
      <c r="M326" s="784"/>
      <c r="N326" s="784"/>
      <c r="O326" s="784"/>
      <c r="P326" s="784"/>
      <c r="Q326" s="784"/>
      <c r="R326" s="784"/>
      <c r="S326" s="784"/>
      <c r="T326" s="784"/>
      <c r="U326" s="784"/>
      <c r="V326" s="784"/>
      <c r="W326" s="784"/>
      <c r="X326" s="784"/>
      <c r="Y326" s="784"/>
      <c r="Z326" s="784"/>
      <c r="AA326" s="784"/>
      <c r="AB326" s="784"/>
    </row>
    <row r="327" spans="1:28" ht="13.5" customHeight="1" x14ac:dyDescent="0.3">
      <c r="A327" s="784"/>
      <c r="B327" s="784"/>
      <c r="C327" s="784"/>
      <c r="D327" s="784"/>
      <c r="E327" s="784"/>
      <c r="F327" s="784"/>
      <c r="G327" s="784"/>
      <c r="H327" s="784"/>
      <c r="I327" s="784"/>
      <c r="J327" s="784"/>
      <c r="K327" s="784"/>
      <c r="L327" s="784"/>
      <c r="M327" s="784"/>
      <c r="N327" s="784"/>
      <c r="O327" s="784"/>
      <c r="P327" s="784"/>
      <c r="Q327" s="784"/>
      <c r="R327" s="784"/>
      <c r="S327" s="784"/>
      <c r="T327" s="784"/>
      <c r="U327" s="784"/>
      <c r="V327" s="784"/>
      <c r="W327" s="784"/>
      <c r="X327" s="784"/>
      <c r="Y327" s="784"/>
      <c r="Z327" s="784"/>
      <c r="AA327" s="784"/>
      <c r="AB327" s="784"/>
    </row>
    <row r="328" spans="1:28" ht="13.5" customHeight="1" x14ac:dyDescent="0.3">
      <c r="A328" s="784"/>
      <c r="B328" s="784"/>
      <c r="C328" s="784"/>
      <c r="D328" s="784"/>
      <c r="E328" s="784"/>
      <c r="F328" s="784"/>
      <c r="G328" s="784"/>
      <c r="H328" s="784"/>
      <c r="I328" s="784"/>
      <c r="J328" s="784"/>
      <c r="K328" s="784"/>
      <c r="L328" s="784"/>
      <c r="M328" s="784"/>
      <c r="N328" s="784"/>
      <c r="O328" s="784"/>
      <c r="P328" s="784"/>
      <c r="Q328" s="784"/>
      <c r="R328" s="784"/>
      <c r="S328" s="784"/>
      <c r="T328" s="784"/>
      <c r="U328" s="784"/>
      <c r="V328" s="784"/>
      <c r="W328" s="784"/>
      <c r="X328" s="784"/>
      <c r="Y328" s="784"/>
      <c r="Z328" s="784"/>
      <c r="AA328" s="784"/>
      <c r="AB328" s="784"/>
    </row>
    <row r="329" spans="1:28" ht="13.5" customHeight="1" x14ac:dyDescent="0.3">
      <c r="A329" s="784"/>
      <c r="B329" s="784"/>
      <c r="C329" s="784"/>
      <c r="D329" s="784"/>
      <c r="E329" s="784"/>
      <c r="F329" s="784"/>
      <c r="G329" s="784"/>
      <c r="H329" s="784"/>
      <c r="I329" s="784"/>
      <c r="J329" s="784"/>
      <c r="K329" s="784"/>
      <c r="L329" s="784"/>
      <c r="M329" s="784"/>
      <c r="N329" s="784"/>
      <c r="O329" s="784"/>
      <c r="P329" s="784"/>
      <c r="Q329" s="784"/>
      <c r="R329" s="784"/>
      <c r="S329" s="784"/>
      <c r="T329" s="784"/>
      <c r="U329" s="784"/>
      <c r="V329" s="784"/>
      <c r="W329" s="784"/>
      <c r="X329" s="784"/>
      <c r="Y329" s="784"/>
      <c r="Z329" s="784"/>
      <c r="AA329" s="784"/>
      <c r="AB329" s="784"/>
    </row>
    <row r="330" spans="1:28" ht="13.5" customHeight="1" x14ac:dyDescent="0.3">
      <c r="A330" s="784"/>
      <c r="B330" s="784"/>
      <c r="C330" s="784"/>
      <c r="D330" s="784"/>
      <c r="E330" s="784"/>
      <c r="F330" s="784"/>
      <c r="G330" s="784"/>
      <c r="H330" s="784"/>
      <c r="I330" s="784"/>
      <c r="J330" s="784"/>
      <c r="K330" s="784"/>
      <c r="L330" s="784"/>
      <c r="M330" s="784"/>
      <c r="N330" s="784"/>
      <c r="O330" s="784"/>
      <c r="P330" s="784"/>
      <c r="Q330" s="784"/>
      <c r="R330" s="784"/>
      <c r="S330" s="784"/>
      <c r="T330" s="784"/>
      <c r="U330" s="784"/>
      <c r="V330" s="784"/>
      <c r="W330" s="784"/>
      <c r="X330" s="784"/>
      <c r="Y330" s="784"/>
      <c r="Z330" s="784"/>
      <c r="AA330" s="784"/>
      <c r="AB330" s="784"/>
    </row>
    <row r="331" spans="1:28" ht="13.5" customHeight="1" x14ac:dyDescent="0.3">
      <c r="A331" s="784"/>
      <c r="B331" s="784"/>
      <c r="C331" s="784"/>
      <c r="D331" s="784"/>
      <c r="E331" s="784"/>
      <c r="F331" s="784"/>
      <c r="G331" s="784"/>
      <c r="H331" s="784"/>
      <c r="I331" s="784"/>
      <c r="J331" s="784"/>
      <c r="K331" s="784"/>
      <c r="L331" s="784"/>
      <c r="M331" s="784"/>
      <c r="N331" s="784"/>
      <c r="O331" s="784"/>
      <c r="P331" s="784"/>
      <c r="Q331" s="784"/>
      <c r="R331" s="784"/>
      <c r="S331" s="784"/>
      <c r="T331" s="784"/>
      <c r="U331" s="784"/>
      <c r="V331" s="784"/>
      <c r="W331" s="784"/>
      <c r="X331" s="784"/>
      <c r="Y331" s="784"/>
      <c r="Z331" s="784"/>
      <c r="AA331" s="784"/>
      <c r="AB331" s="784"/>
    </row>
    <row r="332" spans="1:28" ht="13.5" customHeight="1" x14ac:dyDescent="0.3">
      <c r="A332" s="784"/>
      <c r="B332" s="784"/>
      <c r="C332" s="784"/>
      <c r="D332" s="784"/>
      <c r="E332" s="784"/>
      <c r="F332" s="784"/>
      <c r="G332" s="784"/>
      <c r="H332" s="784"/>
      <c r="I332" s="784"/>
      <c r="J332" s="784"/>
      <c r="K332" s="784"/>
      <c r="L332" s="784"/>
      <c r="M332" s="784"/>
      <c r="N332" s="784"/>
      <c r="O332" s="784"/>
      <c r="P332" s="784"/>
      <c r="Q332" s="784"/>
      <c r="R332" s="784"/>
      <c r="S332" s="784"/>
      <c r="T332" s="784"/>
      <c r="U332" s="784"/>
      <c r="V332" s="784"/>
      <c r="W332" s="784"/>
      <c r="X332" s="784"/>
      <c r="Y332" s="784"/>
      <c r="Z332" s="784"/>
      <c r="AA332" s="784"/>
      <c r="AB332" s="784"/>
    </row>
    <row r="333" spans="1:28" ht="13.5" customHeight="1" x14ac:dyDescent="0.3">
      <c r="A333" s="784"/>
      <c r="B333" s="784"/>
      <c r="C333" s="784"/>
      <c r="D333" s="784"/>
      <c r="E333" s="784"/>
      <c r="F333" s="784"/>
      <c r="G333" s="784"/>
      <c r="H333" s="784"/>
      <c r="I333" s="784"/>
      <c r="J333" s="784"/>
      <c r="K333" s="784"/>
      <c r="L333" s="784"/>
      <c r="M333" s="784"/>
      <c r="N333" s="784"/>
      <c r="O333" s="784"/>
      <c r="P333" s="784"/>
      <c r="Q333" s="784"/>
      <c r="R333" s="784"/>
      <c r="S333" s="784"/>
      <c r="T333" s="784"/>
      <c r="U333" s="784"/>
      <c r="V333" s="784"/>
      <c r="W333" s="784"/>
      <c r="X333" s="784"/>
      <c r="Y333" s="784"/>
      <c r="Z333" s="784"/>
      <c r="AA333" s="784"/>
      <c r="AB333" s="784"/>
    </row>
    <row r="334" spans="1:28" ht="13.5" customHeight="1" x14ac:dyDescent="0.3">
      <c r="A334" s="784"/>
      <c r="B334" s="784"/>
      <c r="C334" s="784"/>
      <c r="D334" s="784"/>
      <c r="E334" s="784"/>
      <c r="F334" s="784"/>
      <c r="G334" s="784"/>
      <c r="H334" s="784"/>
      <c r="I334" s="784"/>
      <c r="J334" s="784"/>
      <c r="K334" s="784"/>
      <c r="L334" s="784"/>
      <c r="M334" s="784"/>
      <c r="N334" s="784"/>
      <c r="O334" s="784"/>
      <c r="P334" s="784"/>
      <c r="Q334" s="784"/>
      <c r="R334" s="784"/>
      <c r="S334" s="784"/>
      <c r="T334" s="784"/>
      <c r="U334" s="784"/>
      <c r="V334" s="784"/>
      <c r="W334" s="784"/>
      <c r="X334" s="784"/>
      <c r="Y334" s="784"/>
      <c r="Z334" s="784"/>
      <c r="AA334" s="784"/>
      <c r="AB334" s="784"/>
    </row>
    <row r="335" spans="1:28" ht="13.5" customHeight="1" x14ac:dyDescent="0.3">
      <c r="A335" s="784"/>
      <c r="B335" s="784"/>
      <c r="C335" s="784"/>
      <c r="D335" s="784"/>
      <c r="E335" s="784"/>
      <c r="F335" s="784"/>
      <c r="G335" s="784"/>
      <c r="H335" s="784"/>
      <c r="I335" s="784"/>
      <c r="J335" s="784"/>
      <c r="K335" s="784"/>
      <c r="L335" s="784"/>
      <c r="M335" s="784"/>
      <c r="N335" s="784"/>
      <c r="O335" s="784"/>
      <c r="P335" s="784"/>
      <c r="Q335" s="784"/>
      <c r="R335" s="784"/>
      <c r="S335" s="784"/>
      <c r="T335" s="784"/>
      <c r="U335" s="784"/>
      <c r="V335" s="784"/>
      <c r="W335" s="784"/>
      <c r="X335" s="784"/>
      <c r="Y335" s="784"/>
      <c r="Z335" s="784"/>
      <c r="AA335" s="784"/>
      <c r="AB335" s="784"/>
    </row>
    <row r="336" spans="1:28" ht="13.5" customHeight="1" x14ac:dyDescent="0.3">
      <c r="A336" s="784"/>
      <c r="B336" s="784"/>
      <c r="C336" s="784"/>
      <c r="D336" s="784"/>
      <c r="E336" s="784"/>
      <c r="F336" s="784"/>
      <c r="G336" s="784"/>
      <c r="H336" s="784"/>
      <c r="I336" s="784"/>
      <c r="J336" s="784"/>
      <c r="K336" s="784"/>
      <c r="L336" s="784"/>
      <c r="M336" s="784"/>
      <c r="N336" s="784"/>
      <c r="O336" s="784"/>
      <c r="P336" s="784"/>
      <c r="Q336" s="784"/>
      <c r="R336" s="784"/>
      <c r="S336" s="784"/>
      <c r="T336" s="784"/>
      <c r="U336" s="784"/>
      <c r="V336" s="784"/>
      <c r="W336" s="784"/>
      <c r="X336" s="784"/>
      <c r="Y336" s="784"/>
      <c r="Z336" s="784"/>
      <c r="AA336" s="784"/>
      <c r="AB336" s="784"/>
    </row>
    <row r="337" spans="1:28" ht="13.5" customHeight="1" x14ac:dyDescent="0.3">
      <c r="A337" s="784"/>
      <c r="B337" s="784"/>
      <c r="C337" s="784"/>
      <c r="D337" s="784"/>
      <c r="E337" s="784"/>
      <c r="F337" s="784"/>
      <c r="G337" s="784"/>
      <c r="H337" s="784"/>
      <c r="I337" s="784"/>
      <c r="J337" s="784"/>
      <c r="K337" s="784"/>
      <c r="L337" s="784"/>
      <c r="M337" s="784"/>
      <c r="N337" s="784"/>
      <c r="O337" s="784"/>
      <c r="P337" s="784"/>
      <c r="Q337" s="784"/>
      <c r="R337" s="784"/>
      <c r="S337" s="784"/>
      <c r="T337" s="784"/>
      <c r="U337" s="784"/>
      <c r="V337" s="784"/>
      <c r="W337" s="784"/>
      <c r="X337" s="784"/>
      <c r="Y337" s="784"/>
      <c r="Z337" s="784"/>
      <c r="AA337" s="784"/>
      <c r="AB337" s="784"/>
    </row>
    <row r="338" spans="1:28" ht="13.5" customHeight="1" x14ac:dyDescent="0.3">
      <c r="A338" s="784"/>
      <c r="B338" s="784"/>
      <c r="C338" s="784"/>
      <c r="D338" s="784"/>
      <c r="E338" s="784"/>
      <c r="F338" s="784"/>
      <c r="G338" s="784"/>
      <c r="H338" s="784"/>
      <c r="I338" s="784"/>
      <c r="J338" s="784"/>
      <c r="K338" s="784"/>
      <c r="L338" s="784"/>
      <c r="M338" s="784"/>
      <c r="N338" s="784"/>
      <c r="O338" s="784"/>
      <c r="P338" s="784"/>
      <c r="Q338" s="784"/>
      <c r="R338" s="784"/>
      <c r="S338" s="784"/>
      <c r="T338" s="784"/>
      <c r="U338" s="784"/>
      <c r="V338" s="784"/>
      <c r="W338" s="784"/>
      <c r="X338" s="784"/>
      <c r="Y338" s="784"/>
      <c r="Z338" s="784"/>
      <c r="AA338" s="784"/>
      <c r="AB338" s="784"/>
    </row>
    <row r="339" spans="1:28" ht="13.5" customHeight="1" x14ac:dyDescent="0.3">
      <c r="A339" s="784"/>
      <c r="B339" s="784"/>
      <c r="C339" s="784"/>
      <c r="D339" s="784"/>
      <c r="E339" s="784"/>
      <c r="F339" s="784"/>
      <c r="G339" s="784"/>
      <c r="H339" s="784"/>
      <c r="I339" s="784"/>
      <c r="J339" s="784"/>
      <c r="K339" s="784"/>
      <c r="L339" s="784"/>
      <c r="M339" s="784"/>
      <c r="N339" s="784"/>
      <c r="O339" s="784"/>
      <c r="P339" s="784"/>
      <c r="Q339" s="784"/>
      <c r="R339" s="784"/>
      <c r="S339" s="784"/>
      <c r="T339" s="784"/>
      <c r="U339" s="784"/>
      <c r="V339" s="784"/>
      <c r="W339" s="784"/>
      <c r="X339" s="784"/>
      <c r="Y339" s="784"/>
      <c r="Z339" s="784"/>
      <c r="AA339" s="784"/>
      <c r="AB339" s="784"/>
    </row>
    <row r="340" spans="1:28" ht="13.5" customHeight="1" x14ac:dyDescent="0.3">
      <c r="A340" s="784"/>
      <c r="B340" s="784"/>
      <c r="C340" s="784"/>
      <c r="D340" s="784"/>
      <c r="E340" s="784"/>
      <c r="F340" s="784"/>
      <c r="G340" s="784"/>
      <c r="H340" s="784"/>
      <c r="I340" s="784"/>
      <c r="J340" s="784"/>
      <c r="K340" s="784"/>
      <c r="L340" s="784"/>
      <c r="M340" s="784"/>
      <c r="N340" s="784"/>
      <c r="O340" s="784"/>
      <c r="P340" s="784"/>
      <c r="Q340" s="784"/>
      <c r="R340" s="784"/>
      <c r="S340" s="784"/>
      <c r="T340" s="784"/>
      <c r="U340" s="784"/>
      <c r="V340" s="784"/>
      <c r="W340" s="784"/>
      <c r="X340" s="784"/>
      <c r="Y340" s="784"/>
      <c r="Z340" s="784"/>
      <c r="AA340" s="784"/>
      <c r="AB340" s="784"/>
    </row>
    <row r="341" spans="1:28" ht="13.5" customHeight="1" x14ac:dyDescent="0.3">
      <c r="A341" s="784"/>
      <c r="B341" s="784"/>
      <c r="C341" s="784"/>
      <c r="D341" s="784"/>
      <c r="E341" s="784"/>
      <c r="F341" s="784"/>
      <c r="G341" s="784"/>
      <c r="H341" s="784"/>
      <c r="I341" s="784"/>
      <c r="J341" s="784"/>
      <c r="K341" s="784"/>
      <c r="L341" s="784"/>
      <c r="M341" s="784"/>
      <c r="N341" s="784"/>
      <c r="O341" s="784"/>
      <c r="P341" s="784"/>
      <c r="Q341" s="784"/>
      <c r="R341" s="784"/>
      <c r="S341" s="784"/>
      <c r="T341" s="784"/>
      <c r="U341" s="784"/>
      <c r="V341" s="784"/>
      <c r="W341" s="784"/>
      <c r="X341" s="784"/>
      <c r="Y341" s="784"/>
      <c r="Z341" s="784"/>
      <c r="AA341" s="784"/>
      <c r="AB341" s="784"/>
    </row>
    <row r="342" spans="1:28" ht="13.5" customHeight="1" x14ac:dyDescent="0.3">
      <c r="A342" s="784"/>
      <c r="B342" s="784"/>
      <c r="C342" s="784"/>
      <c r="D342" s="784"/>
      <c r="E342" s="784"/>
      <c r="F342" s="784"/>
      <c r="G342" s="784"/>
      <c r="H342" s="784"/>
      <c r="I342" s="784"/>
      <c r="J342" s="784"/>
      <c r="K342" s="784"/>
      <c r="L342" s="784"/>
      <c r="M342" s="784"/>
      <c r="N342" s="784"/>
      <c r="O342" s="784"/>
      <c r="P342" s="784"/>
      <c r="Q342" s="784"/>
      <c r="R342" s="784"/>
      <c r="S342" s="784"/>
      <c r="T342" s="784"/>
      <c r="U342" s="784"/>
      <c r="V342" s="784"/>
      <c r="W342" s="784"/>
      <c r="X342" s="784"/>
      <c r="Y342" s="784"/>
      <c r="Z342" s="784"/>
      <c r="AA342" s="784"/>
      <c r="AB342" s="784"/>
    </row>
    <row r="343" spans="1:28" ht="13.5" customHeight="1" x14ac:dyDescent="0.3">
      <c r="A343" s="784"/>
      <c r="B343" s="784"/>
      <c r="C343" s="784"/>
      <c r="D343" s="784"/>
      <c r="E343" s="784"/>
      <c r="F343" s="784"/>
      <c r="G343" s="784"/>
      <c r="H343" s="784"/>
      <c r="I343" s="784"/>
      <c r="J343" s="784"/>
      <c r="K343" s="784"/>
      <c r="L343" s="784"/>
      <c r="M343" s="784"/>
      <c r="N343" s="784"/>
      <c r="O343" s="784"/>
      <c r="P343" s="784"/>
      <c r="Q343" s="784"/>
      <c r="R343" s="784"/>
      <c r="S343" s="784"/>
      <c r="T343" s="784"/>
      <c r="U343" s="784"/>
      <c r="V343" s="784"/>
      <c r="W343" s="784"/>
      <c r="X343" s="784"/>
      <c r="Y343" s="784"/>
      <c r="Z343" s="784"/>
      <c r="AA343" s="784"/>
      <c r="AB343" s="784"/>
    </row>
    <row r="344" spans="1:28" ht="13.5" customHeight="1" x14ac:dyDescent="0.3">
      <c r="A344" s="784"/>
      <c r="B344" s="784"/>
      <c r="C344" s="784"/>
      <c r="D344" s="784"/>
      <c r="E344" s="784"/>
      <c r="F344" s="784"/>
      <c r="G344" s="784"/>
      <c r="H344" s="784"/>
      <c r="I344" s="784"/>
      <c r="J344" s="784"/>
      <c r="K344" s="784"/>
      <c r="L344" s="784"/>
      <c r="M344" s="784"/>
      <c r="N344" s="784"/>
      <c r="O344" s="784"/>
      <c r="P344" s="784"/>
      <c r="Q344" s="784"/>
      <c r="R344" s="784"/>
      <c r="S344" s="784"/>
      <c r="T344" s="784"/>
      <c r="U344" s="784"/>
      <c r="V344" s="784"/>
      <c r="W344" s="784"/>
      <c r="X344" s="784"/>
      <c r="Y344" s="784"/>
      <c r="Z344" s="784"/>
      <c r="AA344" s="784"/>
      <c r="AB344" s="784"/>
    </row>
    <row r="345" spans="1:28" ht="13.5" customHeight="1" x14ac:dyDescent="0.3">
      <c r="A345" s="784"/>
      <c r="B345" s="784"/>
      <c r="C345" s="784"/>
      <c r="D345" s="784"/>
      <c r="E345" s="784"/>
      <c r="F345" s="784"/>
      <c r="G345" s="784"/>
      <c r="H345" s="784"/>
      <c r="I345" s="784"/>
      <c r="J345" s="784"/>
      <c r="K345" s="784"/>
      <c r="L345" s="784"/>
      <c r="M345" s="784"/>
      <c r="N345" s="784"/>
      <c r="O345" s="784"/>
      <c r="P345" s="784"/>
      <c r="Q345" s="784"/>
      <c r="R345" s="784"/>
      <c r="S345" s="784"/>
      <c r="T345" s="784"/>
      <c r="U345" s="784"/>
      <c r="V345" s="784"/>
      <c r="W345" s="784"/>
      <c r="X345" s="784"/>
      <c r="Y345" s="784"/>
      <c r="Z345" s="784"/>
      <c r="AA345" s="784"/>
      <c r="AB345" s="784"/>
    </row>
    <row r="346" spans="1:28" ht="13.5" customHeight="1" x14ac:dyDescent="0.3">
      <c r="A346" s="784"/>
      <c r="B346" s="784"/>
      <c r="C346" s="784"/>
      <c r="D346" s="784"/>
      <c r="E346" s="784"/>
      <c r="F346" s="784"/>
      <c r="G346" s="784"/>
      <c r="H346" s="784"/>
      <c r="I346" s="784"/>
      <c r="J346" s="784"/>
      <c r="K346" s="784"/>
      <c r="L346" s="784"/>
      <c r="M346" s="784"/>
      <c r="N346" s="784"/>
      <c r="O346" s="784"/>
      <c r="P346" s="784"/>
      <c r="Q346" s="784"/>
      <c r="R346" s="784"/>
      <c r="S346" s="784"/>
      <c r="T346" s="784"/>
      <c r="U346" s="784"/>
      <c r="V346" s="784"/>
      <c r="W346" s="784"/>
      <c r="X346" s="784"/>
      <c r="Y346" s="784"/>
      <c r="Z346" s="784"/>
      <c r="AA346" s="784"/>
      <c r="AB346" s="784"/>
    </row>
    <row r="347" spans="1:28" ht="13.5" customHeight="1" x14ac:dyDescent="0.3">
      <c r="A347" s="784"/>
      <c r="B347" s="784"/>
      <c r="C347" s="784"/>
      <c r="D347" s="784"/>
      <c r="E347" s="784"/>
      <c r="F347" s="784"/>
      <c r="G347" s="784"/>
      <c r="H347" s="784"/>
      <c r="I347" s="784"/>
      <c r="J347" s="784"/>
      <c r="K347" s="784"/>
      <c r="L347" s="784"/>
      <c r="M347" s="784"/>
      <c r="N347" s="784"/>
      <c r="O347" s="784"/>
      <c r="P347" s="784"/>
      <c r="Q347" s="784"/>
      <c r="R347" s="784"/>
      <c r="S347" s="784"/>
      <c r="T347" s="784"/>
      <c r="U347" s="784"/>
      <c r="V347" s="784"/>
      <c r="W347" s="784"/>
      <c r="X347" s="784"/>
      <c r="Y347" s="784"/>
      <c r="Z347" s="784"/>
      <c r="AA347" s="784"/>
      <c r="AB347" s="784"/>
    </row>
    <row r="348" spans="1:28" ht="13.5" customHeight="1" x14ac:dyDescent="0.3">
      <c r="A348" s="784"/>
      <c r="B348" s="784"/>
      <c r="C348" s="784"/>
      <c r="D348" s="784"/>
      <c r="E348" s="784"/>
      <c r="F348" s="784"/>
      <c r="G348" s="784"/>
      <c r="H348" s="784"/>
      <c r="I348" s="784"/>
      <c r="J348" s="784"/>
      <c r="K348" s="784"/>
      <c r="L348" s="784"/>
      <c r="M348" s="784"/>
      <c r="N348" s="784"/>
      <c r="O348" s="784"/>
      <c r="P348" s="784"/>
      <c r="Q348" s="784"/>
      <c r="R348" s="784"/>
      <c r="S348" s="784"/>
      <c r="T348" s="784"/>
      <c r="U348" s="784"/>
      <c r="V348" s="784"/>
      <c r="W348" s="784"/>
      <c r="X348" s="784"/>
      <c r="Y348" s="784"/>
      <c r="Z348" s="784"/>
      <c r="AA348" s="784"/>
      <c r="AB348" s="784"/>
    </row>
    <row r="349" spans="1:28" ht="13.5" customHeight="1" x14ac:dyDescent="0.3">
      <c r="A349" s="784"/>
      <c r="B349" s="784"/>
      <c r="C349" s="784"/>
      <c r="D349" s="784"/>
      <c r="E349" s="784"/>
      <c r="F349" s="784"/>
      <c r="G349" s="784"/>
      <c r="H349" s="784"/>
      <c r="I349" s="784"/>
      <c r="J349" s="784"/>
      <c r="K349" s="784"/>
      <c r="L349" s="784"/>
      <c r="M349" s="784"/>
      <c r="N349" s="784"/>
      <c r="O349" s="784"/>
      <c r="P349" s="784"/>
      <c r="Q349" s="784"/>
      <c r="R349" s="784"/>
      <c r="S349" s="784"/>
      <c r="T349" s="784"/>
      <c r="U349" s="784"/>
      <c r="V349" s="784"/>
      <c r="W349" s="784"/>
      <c r="X349" s="784"/>
      <c r="Y349" s="784"/>
      <c r="Z349" s="784"/>
      <c r="AA349" s="784"/>
      <c r="AB349" s="784"/>
    </row>
    <row r="350" spans="1:28" ht="13.5" customHeight="1" x14ac:dyDescent="0.3">
      <c r="A350" s="784"/>
      <c r="B350" s="784"/>
      <c r="C350" s="784"/>
      <c r="D350" s="784"/>
      <c r="E350" s="784"/>
      <c r="F350" s="784"/>
      <c r="G350" s="784"/>
      <c r="H350" s="784"/>
      <c r="I350" s="784"/>
      <c r="J350" s="784"/>
      <c r="K350" s="784"/>
      <c r="L350" s="784"/>
      <c r="M350" s="784"/>
      <c r="N350" s="784"/>
      <c r="O350" s="784"/>
      <c r="P350" s="784"/>
      <c r="Q350" s="784"/>
      <c r="R350" s="784"/>
      <c r="S350" s="784"/>
      <c r="T350" s="784"/>
      <c r="U350" s="784"/>
      <c r="V350" s="784"/>
      <c r="W350" s="784"/>
      <c r="X350" s="784"/>
      <c r="Y350" s="784"/>
      <c r="Z350" s="784"/>
      <c r="AA350" s="784"/>
      <c r="AB350" s="784"/>
    </row>
    <row r="351" spans="1:28" ht="13.5" customHeight="1" x14ac:dyDescent="0.3">
      <c r="A351" s="784"/>
      <c r="B351" s="784"/>
      <c r="C351" s="784"/>
      <c r="D351" s="784"/>
      <c r="E351" s="784"/>
      <c r="F351" s="784"/>
      <c r="G351" s="784"/>
      <c r="H351" s="784"/>
      <c r="I351" s="784"/>
      <c r="J351" s="784"/>
      <c r="K351" s="784"/>
      <c r="L351" s="784"/>
      <c r="M351" s="784"/>
      <c r="N351" s="784"/>
      <c r="O351" s="784"/>
      <c r="P351" s="784"/>
      <c r="Q351" s="784"/>
      <c r="R351" s="784"/>
      <c r="S351" s="784"/>
      <c r="T351" s="784"/>
      <c r="U351" s="784"/>
      <c r="V351" s="784"/>
      <c r="W351" s="784"/>
      <c r="X351" s="784"/>
      <c r="Y351" s="784"/>
      <c r="Z351" s="784"/>
      <c r="AA351" s="784"/>
      <c r="AB351" s="784"/>
    </row>
    <row r="352" spans="1:28" ht="13.5" customHeight="1" x14ac:dyDescent="0.3">
      <c r="A352" s="784"/>
      <c r="B352" s="784"/>
      <c r="C352" s="784"/>
      <c r="D352" s="784"/>
      <c r="E352" s="784"/>
      <c r="F352" s="784"/>
      <c r="G352" s="784"/>
      <c r="H352" s="784"/>
      <c r="I352" s="784"/>
      <c r="J352" s="784"/>
      <c r="K352" s="784"/>
      <c r="L352" s="784"/>
      <c r="M352" s="784"/>
      <c r="N352" s="784"/>
      <c r="O352" s="784"/>
      <c r="P352" s="784"/>
      <c r="Q352" s="784"/>
      <c r="R352" s="784"/>
      <c r="S352" s="784"/>
      <c r="T352" s="784"/>
      <c r="U352" s="784"/>
      <c r="V352" s="784"/>
      <c r="W352" s="784"/>
      <c r="X352" s="784"/>
      <c r="Y352" s="784"/>
      <c r="Z352" s="784"/>
      <c r="AA352" s="784"/>
      <c r="AB352" s="784"/>
    </row>
    <row r="353" spans="1:28" ht="13.5" customHeight="1" x14ac:dyDescent="0.3">
      <c r="A353" s="784"/>
      <c r="B353" s="784"/>
      <c r="C353" s="784"/>
      <c r="D353" s="784"/>
      <c r="E353" s="784"/>
      <c r="F353" s="784"/>
      <c r="G353" s="784"/>
      <c r="H353" s="784"/>
      <c r="I353" s="784"/>
      <c r="J353" s="784"/>
      <c r="K353" s="784"/>
      <c r="L353" s="784"/>
      <c r="M353" s="784"/>
      <c r="N353" s="784"/>
      <c r="O353" s="784"/>
      <c r="P353" s="784"/>
      <c r="Q353" s="784"/>
      <c r="R353" s="784"/>
      <c r="S353" s="784"/>
      <c r="T353" s="784"/>
      <c r="U353" s="784"/>
      <c r="V353" s="784"/>
      <c r="W353" s="784"/>
      <c r="X353" s="784"/>
      <c r="Y353" s="784"/>
      <c r="Z353" s="784"/>
      <c r="AA353" s="784"/>
      <c r="AB353" s="784"/>
    </row>
    <row r="354" spans="1:28" ht="13.5" customHeight="1" x14ac:dyDescent="0.3">
      <c r="A354" s="784"/>
      <c r="B354" s="784"/>
      <c r="C354" s="784"/>
      <c r="D354" s="784"/>
      <c r="E354" s="784"/>
      <c r="F354" s="784"/>
      <c r="G354" s="784"/>
      <c r="H354" s="784"/>
      <c r="I354" s="784"/>
      <c r="J354" s="784"/>
      <c r="K354" s="784"/>
      <c r="L354" s="784"/>
      <c r="M354" s="784"/>
      <c r="N354" s="784"/>
      <c r="O354" s="784"/>
      <c r="P354" s="784"/>
      <c r="Q354" s="784"/>
      <c r="R354" s="784"/>
      <c r="S354" s="784"/>
      <c r="T354" s="784"/>
      <c r="U354" s="784"/>
      <c r="V354" s="784"/>
      <c r="W354" s="784"/>
      <c r="X354" s="784"/>
      <c r="Y354" s="784"/>
      <c r="Z354" s="784"/>
      <c r="AA354" s="784"/>
      <c r="AB354" s="784"/>
    </row>
    <row r="355" spans="1:28" ht="13.5" customHeight="1" x14ac:dyDescent="0.3">
      <c r="A355" s="784"/>
      <c r="B355" s="784"/>
      <c r="C355" s="784"/>
      <c r="D355" s="784"/>
      <c r="E355" s="784"/>
      <c r="F355" s="784"/>
      <c r="G355" s="784"/>
      <c r="H355" s="784"/>
      <c r="I355" s="784"/>
      <c r="J355" s="784"/>
      <c r="K355" s="784"/>
      <c r="L355" s="784"/>
      <c r="M355" s="784"/>
      <c r="N355" s="784"/>
      <c r="O355" s="784"/>
      <c r="P355" s="784"/>
      <c r="Q355" s="784"/>
      <c r="R355" s="784"/>
      <c r="S355" s="784"/>
      <c r="T355" s="784"/>
      <c r="U355" s="784"/>
      <c r="V355" s="784"/>
      <c r="W355" s="784"/>
      <c r="X355" s="784"/>
      <c r="Y355" s="784"/>
      <c r="Z355" s="784"/>
      <c r="AA355" s="784"/>
      <c r="AB355" s="784"/>
    </row>
    <row r="356" spans="1:28" ht="13.5" customHeight="1" x14ac:dyDescent="0.3">
      <c r="A356" s="784"/>
      <c r="B356" s="784"/>
      <c r="C356" s="784"/>
      <c r="D356" s="784"/>
      <c r="E356" s="784"/>
      <c r="F356" s="784"/>
      <c r="G356" s="784"/>
      <c r="H356" s="784"/>
      <c r="I356" s="784"/>
      <c r="J356" s="784"/>
      <c r="K356" s="784"/>
      <c r="L356" s="784"/>
      <c r="M356" s="784"/>
      <c r="N356" s="784"/>
      <c r="O356" s="784"/>
      <c r="P356" s="784"/>
      <c r="Q356" s="784"/>
      <c r="R356" s="784"/>
      <c r="S356" s="784"/>
      <c r="T356" s="784"/>
      <c r="U356" s="784"/>
      <c r="V356" s="784"/>
      <c r="W356" s="784"/>
      <c r="X356" s="784"/>
      <c r="Y356" s="784"/>
      <c r="Z356" s="784"/>
      <c r="AA356" s="784"/>
      <c r="AB356" s="784"/>
    </row>
    <row r="357" spans="1:28" ht="13.5" customHeight="1" x14ac:dyDescent="0.3">
      <c r="A357" s="784"/>
      <c r="B357" s="784"/>
      <c r="C357" s="784"/>
      <c r="D357" s="784"/>
      <c r="E357" s="784"/>
      <c r="F357" s="784"/>
      <c r="G357" s="784"/>
      <c r="H357" s="784"/>
      <c r="I357" s="784"/>
      <c r="J357" s="784"/>
      <c r="K357" s="784"/>
      <c r="L357" s="784"/>
      <c r="M357" s="784"/>
      <c r="N357" s="784"/>
      <c r="O357" s="784"/>
      <c r="P357" s="784"/>
      <c r="Q357" s="784"/>
      <c r="R357" s="784"/>
      <c r="S357" s="784"/>
      <c r="T357" s="784"/>
      <c r="U357" s="784"/>
      <c r="V357" s="784"/>
      <c r="W357" s="784"/>
      <c r="X357" s="784"/>
      <c r="Y357" s="784"/>
      <c r="Z357" s="784"/>
      <c r="AA357" s="784"/>
      <c r="AB357" s="784"/>
    </row>
    <row r="358" spans="1:28" ht="13.5" customHeight="1" x14ac:dyDescent="0.3">
      <c r="A358" s="784"/>
      <c r="B358" s="784"/>
      <c r="C358" s="784"/>
      <c r="D358" s="784"/>
      <c r="E358" s="784"/>
      <c r="F358" s="784"/>
      <c r="G358" s="784"/>
      <c r="H358" s="784"/>
      <c r="I358" s="784"/>
      <c r="J358" s="784"/>
      <c r="K358" s="784"/>
      <c r="L358" s="784"/>
      <c r="M358" s="784"/>
      <c r="N358" s="784"/>
      <c r="O358" s="784"/>
      <c r="P358" s="784"/>
      <c r="Q358" s="784"/>
      <c r="R358" s="784"/>
      <c r="S358" s="784"/>
      <c r="T358" s="784"/>
      <c r="U358" s="784"/>
      <c r="V358" s="784"/>
      <c r="W358" s="784"/>
      <c r="X358" s="784"/>
      <c r="Y358" s="784"/>
      <c r="Z358" s="784"/>
      <c r="AA358" s="784"/>
      <c r="AB358" s="784"/>
    </row>
    <row r="359" spans="1:28" ht="13.5" customHeight="1" x14ac:dyDescent="0.3">
      <c r="A359" s="784"/>
      <c r="B359" s="784"/>
      <c r="C359" s="784"/>
      <c r="D359" s="784"/>
      <c r="E359" s="784"/>
      <c r="F359" s="784"/>
      <c r="G359" s="784"/>
      <c r="H359" s="784"/>
      <c r="I359" s="784"/>
      <c r="J359" s="784"/>
      <c r="K359" s="784"/>
      <c r="L359" s="784"/>
      <c r="M359" s="784"/>
      <c r="N359" s="784"/>
      <c r="O359" s="784"/>
      <c r="P359" s="784"/>
      <c r="Q359" s="784"/>
      <c r="R359" s="784"/>
      <c r="S359" s="784"/>
      <c r="T359" s="784"/>
      <c r="U359" s="784"/>
      <c r="V359" s="784"/>
      <c r="W359" s="784"/>
      <c r="X359" s="784"/>
      <c r="Y359" s="784"/>
      <c r="Z359" s="784"/>
      <c r="AA359" s="784"/>
      <c r="AB359" s="784"/>
    </row>
    <row r="360" spans="1:28" ht="13.5" customHeight="1" x14ac:dyDescent="0.3">
      <c r="A360" s="784"/>
      <c r="B360" s="784"/>
      <c r="C360" s="784"/>
      <c r="D360" s="784"/>
      <c r="E360" s="784"/>
      <c r="F360" s="784"/>
      <c r="G360" s="784"/>
      <c r="H360" s="784"/>
      <c r="I360" s="784"/>
      <c r="J360" s="784"/>
      <c r="K360" s="784"/>
      <c r="L360" s="784"/>
      <c r="M360" s="784"/>
      <c r="N360" s="784"/>
      <c r="O360" s="784"/>
      <c r="P360" s="784"/>
      <c r="Q360" s="784"/>
      <c r="R360" s="784"/>
      <c r="S360" s="784"/>
      <c r="T360" s="784"/>
      <c r="U360" s="784"/>
      <c r="V360" s="784"/>
      <c r="W360" s="784"/>
      <c r="X360" s="784"/>
      <c r="Y360" s="784"/>
      <c r="Z360" s="784"/>
      <c r="AA360" s="784"/>
      <c r="AB360" s="784"/>
    </row>
    <row r="361" spans="1:28" ht="13.5" customHeight="1" x14ac:dyDescent="0.3">
      <c r="A361" s="784"/>
      <c r="B361" s="784"/>
      <c r="C361" s="784"/>
      <c r="D361" s="784"/>
      <c r="E361" s="784"/>
      <c r="F361" s="784"/>
      <c r="G361" s="784"/>
      <c r="H361" s="784"/>
      <c r="I361" s="784"/>
      <c r="J361" s="784"/>
      <c r="K361" s="784"/>
      <c r="L361" s="784"/>
      <c r="M361" s="784"/>
      <c r="N361" s="784"/>
      <c r="O361" s="784"/>
      <c r="P361" s="784"/>
      <c r="Q361" s="784"/>
      <c r="R361" s="784"/>
      <c r="S361" s="784"/>
      <c r="T361" s="784"/>
      <c r="U361" s="784"/>
      <c r="V361" s="784"/>
      <c r="W361" s="784"/>
      <c r="X361" s="784"/>
      <c r="Y361" s="784"/>
      <c r="Z361" s="784"/>
      <c r="AA361" s="784"/>
      <c r="AB361" s="784"/>
    </row>
    <row r="362" spans="1:28" ht="13.5" customHeight="1" x14ac:dyDescent="0.3">
      <c r="A362" s="784"/>
      <c r="B362" s="784"/>
      <c r="C362" s="784"/>
      <c r="D362" s="784"/>
      <c r="E362" s="784"/>
      <c r="F362" s="784"/>
      <c r="G362" s="784"/>
      <c r="H362" s="784"/>
      <c r="I362" s="784"/>
      <c r="J362" s="784"/>
      <c r="K362" s="784"/>
      <c r="L362" s="784"/>
      <c r="M362" s="784"/>
      <c r="N362" s="784"/>
      <c r="O362" s="784"/>
      <c r="P362" s="784"/>
      <c r="Q362" s="784"/>
      <c r="R362" s="784"/>
      <c r="S362" s="784"/>
      <c r="T362" s="784"/>
      <c r="U362" s="784"/>
      <c r="V362" s="784"/>
      <c r="W362" s="784"/>
      <c r="X362" s="784"/>
      <c r="Y362" s="784"/>
      <c r="Z362" s="784"/>
      <c r="AA362" s="784"/>
      <c r="AB362" s="784"/>
    </row>
    <row r="363" spans="1:28" ht="13.5" customHeight="1" x14ac:dyDescent="0.3">
      <c r="A363" s="784"/>
      <c r="B363" s="784"/>
      <c r="C363" s="784"/>
      <c r="D363" s="784"/>
      <c r="E363" s="784"/>
      <c r="F363" s="784"/>
      <c r="G363" s="784"/>
      <c r="H363" s="784"/>
      <c r="I363" s="784"/>
      <c r="J363" s="784"/>
      <c r="K363" s="784"/>
      <c r="L363" s="784"/>
      <c r="M363" s="784"/>
      <c r="N363" s="784"/>
      <c r="O363" s="784"/>
      <c r="P363" s="784"/>
      <c r="Q363" s="784"/>
      <c r="R363" s="784"/>
      <c r="S363" s="784"/>
      <c r="T363" s="784"/>
      <c r="U363" s="784"/>
      <c r="V363" s="784"/>
      <c r="W363" s="784"/>
      <c r="X363" s="784"/>
      <c r="Y363" s="784"/>
      <c r="Z363" s="784"/>
      <c r="AA363" s="784"/>
      <c r="AB363" s="784"/>
    </row>
    <row r="364" spans="1:28" ht="13.5" customHeight="1" x14ac:dyDescent="0.3">
      <c r="A364" s="784"/>
      <c r="B364" s="784"/>
      <c r="C364" s="784"/>
      <c r="D364" s="784"/>
      <c r="E364" s="784"/>
      <c r="F364" s="784"/>
      <c r="G364" s="784"/>
      <c r="H364" s="784"/>
      <c r="I364" s="784"/>
      <c r="J364" s="784"/>
      <c r="K364" s="784"/>
      <c r="L364" s="784"/>
      <c r="M364" s="784"/>
      <c r="N364" s="784"/>
      <c r="O364" s="784"/>
      <c r="P364" s="784"/>
      <c r="Q364" s="784"/>
      <c r="R364" s="784"/>
      <c r="S364" s="784"/>
      <c r="T364" s="784"/>
      <c r="U364" s="784"/>
      <c r="V364" s="784"/>
      <c r="W364" s="784"/>
      <c r="X364" s="784"/>
      <c r="Y364" s="784"/>
      <c r="Z364" s="784"/>
      <c r="AA364" s="784"/>
      <c r="AB364" s="784"/>
    </row>
    <row r="365" spans="1:28" ht="13.5" customHeight="1" x14ac:dyDescent="0.3">
      <c r="A365" s="784"/>
      <c r="B365" s="784"/>
      <c r="C365" s="784"/>
      <c r="D365" s="784"/>
      <c r="E365" s="784"/>
      <c r="F365" s="784"/>
      <c r="G365" s="784"/>
      <c r="H365" s="784"/>
      <c r="I365" s="784"/>
      <c r="J365" s="784"/>
      <c r="K365" s="784"/>
      <c r="L365" s="784"/>
      <c r="M365" s="784"/>
      <c r="N365" s="784"/>
      <c r="O365" s="784"/>
      <c r="P365" s="784"/>
      <c r="Q365" s="784"/>
      <c r="R365" s="784"/>
      <c r="S365" s="784"/>
      <c r="T365" s="784"/>
      <c r="U365" s="784"/>
      <c r="V365" s="784"/>
      <c r="W365" s="784"/>
      <c r="X365" s="784"/>
      <c r="Y365" s="784"/>
      <c r="Z365" s="784"/>
      <c r="AA365" s="784"/>
      <c r="AB365" s="784"/>
    </row>
    <row r="366" spans="1:28" ht="13.5" customHeight="1" x14ac:dyDescent="0.3">
      <c r="A366" s="784"/>
      <c r="B366" s="784"/>
      <c r="C366" s="784"/>
      <c r="D366" s="784"/>
      <c r="E366" s="784"/>
      <c r="F366" s="784"/>
      <c r="G366" s="784"/>
      <c r="H366" s="784"/>
      <c r="I366" s="784"/>
      <c r="J366" s="784"/>
      <c r="K366" s="784"/>
      <c r="L366" s="784"/>
      <c r="M366" s="784"/>
      <c r="N366" s="784"/>
      <c r="O366" s="784"/>
      <c r="P366" s="784"/>
      <c r="Q366" s="784"/>
      <c r="R366" s="784"/>
      <c r="S366" s="784"/>
      <c r="T366" s="784"/>
      <c r="U366" s="784"/>
      <c r="V366" s="784"/>
      <c r="W366" s="784"/>
      <c r="X366" s="784"/>
      <c r="Y366" s="784"/>
      <c r="Z366" s="784"/>
      <c r="AA366" s="784"/>
      <c r="AB366" s="784"/>
    </row>
    <row r="367" spans="1:28" ht="13.5" customHeight="1" x14ac:dyDescent="0.3">
      <c r="A367" s="784"/>
      <c r="B367" s="784"/>
      <c r="C367" s="784"/>
      <c r="D367" s="784"/>
      <c r="E367" s="784"/>
      <c r="F367" s="784"/>
      <c r="G367" s="784"/>
      <c r="H367" s="784"/>
      <c r="I367" s="784"/>
      <c r="J367" s="784"/>
      <c r="K367" s="784"/>
      <c r="L367" s="784"/>
      <c r="M367" s="784"/>
      <c r="N367" s="784"/>
      <c r="O367" s="784"/>
      <c r="P367" s="784"/>
      <c r="Q367" s="784"/>
      <c r="R367" s="784"/>
      <c r="S367" s="784"/>
      <c r="T367" s="784"/>
      <c r="U367" s="784"/>
      <c r="V367" s="784"/>
      <c r="W367" s="784"/>
      <c r="X367" s="784"/>
      <c r="Y367" s="784"/>
      <c r="Z367" s="784"/>
      <c r="AA367" s="784"/>
      <c r="AB367" s="784"/>
    </row>
    <row r="368" spans="1:28" ht="13.5" customHeight="1" x14ac:dyDescent="0.3">
      <c r="A368" s="784"/>
      <c r="B368" s="784"/>
      <c r="C368" s="784"/>
      <c r="D368" s="784"/>
      <c r="E368" s="784"/>
      <c r="F368" s="784"/>
      <c r="G368" s="784"/>
      <c r="H368" s="784"/>
      <c r="I368" s="784"/>
      <c r="J368" s="784"/>
      <c r="K368" s="784"/>
      <c r="L368" s="784"/>
      <c r="M368" s="784"/>
      <c r="N368" s="784"/>
      <c r="O368" s="784"/>
      <c r="P368" s="784"/>
      <c r="Q368" s="784"/>
      <c r="R368" s="784"/>
      <c r="S368" s="784"/>
      <c r="T368" s="784"/>
      <c r="U368" s="784"/>
      <c r="V368" s="784"/>
      <c r="W368" s="784"/>
      <c r="X368" s="784"/>
      <c r="Y368" s="784"/>
      <c r="Z368" s="784"/>
      <c r="AA368" s="784"/>
      <c r="AB368" s="784"/>
    </row>
    <row r="369" spans="1:28" ht="13.5" customHeight="1" x14ac:dyDescent="0.3">
      <c r="A369" s="784"/>
      <c r="B369" s="784"/>
      <c r="C369" s="784"/>
      <c r="D369" s="784"/>
      <c r="E369" s="784"/>
      <c r="F369" s="784"/>
      <c r="G369" s="784"/>
      <c r="H369" s="784"/>
      <c r="I369" s="784"/>
      <c r="J369" s="784"/>
      <c r="K369" s="784"/>
      <c r="L369" s="784"/>
      <c r="M369" s="784"/>
      <c r="N369" s="784"/>
      <c r="O369" s="784"/>
      <c r="P369" s="784"/>
      <c r="Q369" s="784"/>
      <c r="R369" s="784"/>
      <c r="S369" s="784"/>
      <c r="T369" s="784"/>
      <c r="U369" s="784"/>
      <c r="V369" s="784"/>
      <c r="W369" s="784"/>
      <c r="X369" s="784"/>
      <c r="Y369" s="784"/>
      <c r="Z369" s="784"/>
      <c r="AA369" s="784"/>
      <c r="AB369" s="784"/>
    </row>
    <row r="370" spans="1:28" ht="13.5" customHeight="1" x14ac:dyDescent="0.3">
      <c r="A370" s="784"/>
      <c r="B370" s="784"/>
      <c r="C370" s="784"/>
      <c r="D370" s="784"/>
      <c r="E370" s="784"/>
      <c r="F370" s="784"/>
      <c r="G370" s="784"/>
      <c r="H370" s="784"/>
      <c r="I370" s="784"/>
      <c r="J370" s="784"/>
      <c r="K370" s="784"/>
      <c r="L370" s="784"/>
      <c r="M370" s="784"/>
      <c r="N370" s="784"/>
      <c r="O370" s="784"/>
      <c r="P370" s="784"/>
      <c r="Q370" s="784"/>
      <c r="R370" s="784"/>
      <c r="S370" s="784"/>
      <c r="T370" s="784"/>
      <c r="U370" s="784"/>
      <c r="V370" s="784"/>
      <c r="W370" s="784"/>
      <c r="X370" s="784"/>
      <c r="Y370" s="784"/>
      <c r="Z370" s="784"/>
      <c r="AA370" s="784"/>
      <c r="AB370" s="784"/>
    </row>
    <row r="371" spans="1:28" ht="13.5" customHeight="1" x14ac:dyDescent="0.3">
      <c r="A371" s="784"/>
      <c r="B371" s="784"/>
      <c r="C371" s="784"/>
      <c r="D371" s="784"/>
      <c r="E371" s="784"/>
      <c r="F371" s="784"/>
      <c r="G371" s="784"/>
      <c r="H371" s="784"/>
      <c r="I371" s="784"/>
      <c r="J371" s="784"/>
      <c r="K371" s="784"/>
      <c r="L371" s="784"/>
      <c r="M371" s="784"/>
      <c r="N371" s="784"/>
      <c r="O371" s="784"/>
      <c r="P371" s="784"/>
      <c r="Q371" s="784"/>
      <c r="R371" s="784"/>
      <c r="S371" s="784"/>
      <c r="T371" s="784"/>
      <c r="U371" s="784"/>
      <c r="V371" s="784"/>
      <c r="W371" s="784"/>
      <c r="X371" s="784"/>
      <c r="Y371" s="784"/>
      <c r="Z371" s="784"/>
      <c r="AA371" s="784"/>
      <c r="AB371" s="784"/>
    </row>
    <row r="372" spans="1:28" ht="13.5" customHeight="1" x14ac:dyDescent="0.3">
      <c r="A372" s="784"/>
      <c r="B372" s="784"/>
      <c r="C372" s="784"/>
      <c r="D372" s="784"/>
      <c r="E372" s="784"/>
      <c r="F372" s="784"/>
      <c r="G372" s="784"/>
      <c r="H372" s="784"/>
      <c r="I372" s="784"/>
      <c r="J372" s="784"/>
      <c r="K372" s="784"/>
      <c r="L372" s="784"/>
      <c r="M372" s="784"/>
      <c r="N372" s="784"/>
      <c r="O372" s="784"/>
      <c r="P372" s="784"/>
      <c r="Q372" s="784"/>
      <c r="R372" s="784"/>
      <c r="S372" s="784"/>
      <c r="T372" s="784"/>
      <c r="U372" s="784"/>
      <c r="V372" s="784"/>
      <c r="W372" s="784"/>
      <c r="X372" s="784"/>
      <c r="Y372" s="784"/>
      <c r="Z372" s="784"/>
      <c r="AA372" s="784"/>
      <c r="AB372" s="784"/>
    </row>
    <row r="373" spans="1:28" ht="13.5" customHeight="1" x14ac:dyDescent="0.3">
      <c r="A373" s="784"/>
      <c r="B373" s="784"/>
      <c r="C373" s="784"/>
      <c r="D373" s="784"/>
      <c r="E373" s="784"/>
      <c r="F373" s="784"/>
      <c r="G373" s="784"/>
      <c r="H373" s="784"/>
      <c r="I373" s="784"/>
      <c r="J373" s="784"/>
      <c r="K373" s="784"/>
      <c r="L373" s="784"/>
      <c r="M373" s="784"/>
      <c r="N373" s="784"/>
      <c r="O373" s="784"/>
      <c r="P373" s="784"/>
      <c r="Q373" s="784"/>
      <c r="R373" s="784"/>
      <c r="S373" s="784"/>
      <c r="T373" s="784"/>
      <c r="U373" s="784"/>
      <c r="V373" s="784"/>
      <c r="W373" s="784"/>
      <c r="X373" s="784"/>
      <c r="Y373" s="784"/>
      <c r="Z373" s="784"/>
      <c r="AA373" s="784"/>
      <c r="AB373" s="784"/>
    </row>
    <row r="374" spans="1:28" ht="13.5" customHeight="1" x14ac:dyDescent="0.3">
      <c r="A374" s="784"/>
      <c r="B374" s="784"/>
      <c r="C374" s="784"/>
      <c r="D374" s="784"/>
      <c r="E374" s="784"/>
      <c r="F374" s="784"/>
      <c r="G374" s="784"/>
      <c r="H374" s="784"/>
      <c r="I374" s="784"/>
      <c r="J374" s="784"/>
      <c r="K374" s="784"/>
      <c r="L374" s="784"/>
      <c r="M374" s="784"/>
      <c r="N374" s="784"/>
      <c r="O374" s="784"/>
      <c r="P374" s="784"/>
      <c r="Q374" s="784"/>
      <c r="R374" s="784"/>
      <c r="S374" s="784"/>
      <c r="T374" s="784"/>
      <c r="U374" s="784"/>
      <c r="V374" s="784"/>
      <c r="W374" s="784"/>
      <c r="X374" s="784"/>
      <c r="Y374" s="784"/>
      <c r="Z374" s="784"/>
      <c r="AA374" s="784"/>
      <c r="AB374" s="784"/>
    </row>
    <row r="375" spans="1:28" ht="13.5" customHeight="1" x14ac:dyDescent="0.3">
      <c r="A375" s="784"/>
      <c r="B375" s="784"/>
      <c r="C375" s="784"/>
      <c r="D375" s="784"/>
      <c r="E375" s="784"/>
      <c r="F375" s="784"/>
      <c r="G375" s="784"/>
      <c r="H375" s="784"/>
      <c r="I375" s="784"/>
      <c r="J375" s="784"/>
      <c r="K375" s="784"/>
      <c r="L375" s="784"/>
      <c r="M375" s="784"/>
      <c r="N375" s="784"/>
      <c r="O375" s="784"/>
      <c r="P375" s="784"/>
      <c r="Q375" s="784"/>
      <c r="R375" s="784"/>
      <c r="S375" s="784"/>
      <c r="T375" s="784"/>
      <c r="U375" s="784"/>
      <c r="V375" s="784"/>
      <c r="W375" s="784"/>
      <c r="X375" s="784"/>
      <c r="Y375" s="784"/>
      <c r="Z375" s="784"/>
      <c r="AA375" s="784"/>
      <c r="AB375" s="784"/>
    </row>
    <row r="376" spans="1:28" ht="13.5" customHeight="1" x14ac:dyDescent="0.3">
      <c r="A376" s="784"/>
      <c r="B376" s="784"/>
      <c r="C376" s="784"/>
      <c r="D376" s="784"/>
      <c r="E376" s="784"/>
      <c r="F376" s="784"/>
      <c r="G376" s="784"/>
      <c r="H376" s="784"/>
      <c r="I376" s="784"/>
      <c r="J376" s="784"/>
      <c r="K376" s="784"/>
      <c r="L376" s="784"/>
      <c r="M376" s="784"/>
      <c r="N376" s="784"/>
      <c r="O376" s="784"/>
      <c r="P376" s="784"/>
      <c r="Q376" s="784"/>
      <c r="R376" s="784"/>
      <c r="S376" s="784"/>
      <c r="T376" s="784"/>
      <c r="U376" s="784"/>
      <c r="V376" s="784"/>
      <c r="W376" s="784"/>
      <c r="X376" s="784"/>
      <c r="Y376" s="784"/>
      <c r="Z376" s="784"/>
      <c r="AA376" s="784"/>
      <c r="AB376" s="784"/>
    </row>
    <row r="377" spans="1:28" ht="13.5" customHeight="1" x14ac:dyDescent="0.3">
      <c r="A377" s="784"/>
      <c r="B377" s="784"/>
      <c r="C377" s="784"/>
      <c r="D377" s="784"/>
      <c r="E377" s="784"/>
      <c r="F377" s="784"/>
      <c r="G377" s="784"/>
      <c r="H377" s="784"/>
      <c r="I377" s="784"/>
      <c r="J377" s="784"/>
      <c r="K377" s="784"/>
      <c r="L377" s="784"/>
      <c r="M377" s="784"/>
      <c r="N377" s="784"/>
      <c r="O377" s="784"/>
      <c r="P377" s="784"/>
      <c r="Q377" s="784"/>
      <c r="R377" s="784"/>
      <c r="S377" s="784"/>
      <c r="T377" s="784"/>
      <c r="U377" s="784"/>
      <c r="V377" s="784"/>
      <c r="W377" s="784"/>
      <c r="X377" s="784"/>
      <c r="Y377" s="784"/>
      <c r="Z377" s="784"/>
      <c r="AA377" s="784"/>
      <c r="AB377" s="784"/>
    </row>
    <row r="378" spans="1:28" ht="13.5" customHeight="1" x14ac:dyDescent="0.3">
      <c r="A378" s="784"/>
      <c r="B378" s="784"/>
      <c r="C378" s="784"/>
      <c r="D378" s="784"/>
      <c r="E378" s="784"/>
      <c r="F378" s="784"/>
      <c r="G378" s="784"/>
      <c r="H378" s="784"/>
      <c r="I378" s="784"/>
      <c r="J378" s="784"/>
      <c r="K378" s="784"/>
      <c r="L378" s="784"/>
      <c r="M378" s="784"/>
      <c r="N378" s="784"/>
      <c r="O378" s="784"/>
      <c r="P378" s="784"/>
      <c r="Q378" s="784"/>
      <c r="R378" s="784"/>
      <c r="S378" s="784"/>
      <c r="T378" s="784"/>
      <c r="U378" s="784"/>
      <c r="V378" s="784"/>
      <c r="W378" s="784"/>
      <c r="X378" s="784"/>
      <c r="Y378" s="784"/>
      <c r="Z378" s="784"/>
      <c r="AA378" s="784"/>
      <c r="AB378" s="784"/>
    </row>
    <row r="379" spans="1:28" ht="13.5" customHeight="1" x14ac:dyDescent="0.3">
      <c r="A379" s="784"/>
      <c r="B379" s="784"/>
      <c r="C379" s="784"/>
      <c r="D379" s="784"/>
      <c r="E379" s="784"/>
      <c r="F379" s="784"/>
      <c r="G379" s="784"/>
      <c r="H379" s="784"/>
      <c r="I379" s="784"/>
      <c r="J379" s="784"/>
      <c r="K379" s="784"/>
      <c r="L379" s="784"/>
      <c r="M379" s="784"/>
      <c r="N379" s="784"/>
      <c r="O379" s="784"/>
      <c r="P379" s="784"/>
      <c r="Q379" s="784"/>
      <c r="R379" s="784"/>
      <c r="S379" s="784"/>
      <c r="T379" s="784"/>
      <c r="U379" s="784"/>
      <c r="V379" s="784"/>
      <c r="W379" s="784"/>
      <c r="X379" s="784"/>
      <c r="Y379" s="784"/>
      <c r="Z379" s="784"/>
      <c r="AA379" s="784"/>
      <c r="AB379" s="784"/>
    </row>
    <row r="380" spans="1:28" ht="13.5" customHeight="1" x14ac:dyDescent="0.3">
      <c r="A380" s="784"/>
      <c r="B380" s="784"/>
      <c r="C380" s="784"/>
      <c r="D380" s="784"/>
      <c r="E380" s="784"/>
      <c r="F380" s="784"/>
      <c r="G380" s="784"/>
      <c r="H380" s="784"/>
      <c r="I380" s="784"/>
      <c r="J380" s="784"/>
      <c r="K380" s="784"/>
      <c r="L380" s="784"/>
      <c r="M380" s="784"/>
      <c r="N380" s="784"/>
      <c r="O380" s="784"/>
      <c r="P380" s="784"/>
      <c r="Q380" s="784"/>
      <c r="R380" s="784"/>
      <c r="S380" s="784"/>
      <c r="T380" s="784"/>
      <c r="U380" s="784"/>
      <c r="V380" s="784"/>
      <c r="W380" s="784"/>
      <c r="X380" s="784"/>
      <c r="Y380" s="784"/>
      <c r="Z380" s="784"/>
      <c r="AA380" s="784"/>
      <c r="AB380" s="784"/>
    </row>
    <row r="381" spans="1:28" ht="13.5" customHeight="1" x14ac:dyDescent="0.3">
      <c r="A381" s="784"/>
      <c r="B381" s="784"/>
      <c r="C381" s="784"/>
      <c r="D381" s="784"/>
      <c r="E381" s="784"/>
      <c r="F381" s="784"/>
      <c r="G381" s="784"/>
      <c r="H381" s="784"/>
      <c r="I381" s="784"/>
      <c r="J381" s="784"/>
      <c r="K381" s="784"/>
      <c r="L381" s="784"/>
      <c r="M381" s="784"/>
      <c r="N381" s="784"/>
      <c r="O381" s="784"/>
      <c r="P381" s="784"/>
      <c r="Q381" s="784"/>
      <c r="R381" s="784"/>
      <c r="S381" s="784"/>
      <c r="T381" s="784"/>
      <c r="U381" s="784"/>
      <c r="V381" s="784"/>
      <c r="W381" s="784"/>
      <c r="X381" s="784"/>
      <c r="Y381" s="784"/>
      <c r="Z381" s="784"/>
      <c r="AA381" s="784"/>
      <c r="AB381" s="784"/>
    </row>
    <row r="382" spans="1:28" ht="13.5" customHeight="1" x14ac:dyDescent="0.3">
      <c r="A382" s="784"/>
      <c r="B382" s="784"/>
      <c r="C382" s="784"/>
      <c r="D382" s="784"/>
      <c r="E382" s="784"/>
      <c r="F382" s="784"/>
      <c r="G382" s="784"/>
      <c r="H382" s="784"/>
      <c r="I382" s="784"/>
      <c r="J382" s="784"/>
      <c r="K382" s="784"/>
      <c r="L382" s="784"/>
      <c r="M382" s="784"/>
      <c r="N382" s="784"/>
      <c r="O382" s="784"/>
      <c r="P382" s="784"/>
      <c r="Q382" s="784"/>
      <c r="R382" s="784"/>
      <c r="S382" s="784"/>
      <c r="T382" s="784"/>
      <c r="U382" s="784"/>
      <c r="V382" s="784"/>
      <c r="W382" s="784"/>
      <c r="X382" s="784"/>
      <c r="Y382" s="784"/>
      <c r="Z382" s="784"/>
      <c r="AA382" s="784"/>
      <c r="AB382" s="784"/>
    </row>
    <row r="383" spans="1:28" ht="13.5" customHeight="1" x14ac:dyDescent="0.3">
      <c r="A383" s="784"/>
      <c r="B383" s="784"/>
      <c r="C383" s="784"/>
      <c r="D383" s="784"/>
      <c r="E383" s="784"/>
      <c r="F383" s="784"/>
      <c r="G383" s="784"/>
      <c r="H383" s="784"/>
      <c r="I383" s="784"/>
      <c r="J383" s="784"/>
      <c r="K383" s="784"/>
      <c r="L383" s="784"/>
      <c r="M383" s="784"/>
      <c r="N383" s="784"/>
      <c r="O383" s="784"/>
      <c r="P383" s="784"/>
      <c r="Q383" s="784"/>
      <c r="R383" s="784"/>
      <c r="S383" s="784"/>
      <c r="T383" s="784"/>
      <c r="U383" s="784"/>
      <c r="V383" s="784"/>
      <c r="W383" s="784"/>
      <c r="X383" s="784"/>
      <c r="Y383" s="784"/>
      <c r="Z383" s="784"/>
      <c r="AA383" s="784"/>
      <c r="AB383" s="784"/>
    </row>
    <row r="384" spans="1:28" ht="13.5" customHeight="1" x14ac:dyDescent="0.3">
      <c r="A384" s="784"/>
      <c r="B384" s="784"/>
      <c r="C384" s="784"/>
      <c r="D384" s="784"/>
      <c r="E384" s="784"/>
      <c r="F384" s="784"/>
      <c r="G384" s="784"/>
      <c r="H384" s="784"/>
      <c r="I384" s="784"/>
      <c r="J384" s="784"/>
      <c r="K384" s="784"/>
      <c r="L384" s="784"/>
      <c r="M384" s="784"/>
      <c r="N384" s="784"/>
      <c r="O384" s="784"/>
      <c r="P384" s="784"/>
      <c r="Q384" s="784"/>
      <c r="R384" s="784"/>
      <c r="S384" s="784"/>
      <c r="T384" s="784"/>
      <c r="U384" s="784"/>
      <c r="V384" s="784"/>
      <c r="W384" s="784"/>
      <c r="X384" s="784"/>
      <c r="Y384" s="784"/>
      <c r="Z384" s="784"/>
      <c r="AA384" s="784"/>
      <c r="AB384" s="784"/>
    </row>
    <row r="385" spans="1:28" ht="13.5" customHeight="1" x14ac:dyDescent="0.3">
      <c r="A385" s="784"/>
      <c r="B385" s="784"/>
      <c r="C385" s="784"/>
      <c r="D385" s="784"/>
      <c r="E385" s="784"/>
      <c r="F385" s="784"/>
      <c r="G385" s="784"/>
      <c r="H385" s="784"/>
      <c r="I385" s="784"/>
      <c r="J385" s="784"/>
      <c r="K385" s="784"/>
      <c r="L385" s="784"/>
      <c r="M385" s="784"/>
      <c r="N385" s="784"/>
      <c r="O385" s="784"/>
      <c r="P385" s="784"/>
      <c r="Q385" s="784"/>
      <c r="R385" s="784"/>
      <c r="S385" s="784"/>
      <c r="T385" s="784"/>
      <c r="U385" s="784"/>
      <c r="V385" s="784"/>
      <c r="W385" s="784"/>
      <c r="X385" s="784"/>
      <c r="Y385" s="784"/>
      <c r="Z385" s="784"/>
      <c r="AA385" s="784"/>
      <c r="AB385" s="784"/>
    </row>
    <row r="386" spans="1:28" ht="13.5" customHeight="1" x14ac:dyDescent="0.3">
      <c r="A386" s="784"/>
      <c r="B386" s="784"/>
      <c r="C386" s="784"/>
      <c r="D386" s="784"/>
      <c r="E386" s="784"/>
      <c r="F386" s="784"/>
      <c r="G386" s="784"/>
      <c r="H386" s="784"/>
      <c r="I386" s="784"/>
      <c r="J386" s="784"/>
      <c r="K386" s="784"/>
      <c r="L386" s="784"/>
      <c r="M386" s="784"/>
      <c r="N386" s="784"/>
      <c r="O386" s="784"/>
      <c r="P386" s="784"/>
      <c r="Q386" s="784"/>
      <c r="R386" s="784"/>
      <c r="S386" s="784"/>
      <c r="T386" s="784"/>
      <c r="U386" s="784"/>
      <c r="V386" s="784"/>
      <c r="W386" s="784"/>
      <c r="X386" s="784"/>
      <c r="Y386" s="784"/>
      <c r="Z386" s="784"/>
      <c r="AA386" s="784"/>
      <c r="AB386" s="784"/>
    </row>
    <row r="387" spans="1:28" ht="13.5" customHeight="1" x14ac:dyDescent="0.3">
      <c r="A387" s="784"/>
      <c r="B387" s="784"/>
      <c r="C387" s="784"/>
      <c r="D387" s="784"/>
      <c r="E387" s="784"/>
      <c r="F387" s="784"/>
      <c r="G387" s="784"/>
      <c r="H387" s="784"/>
      <c r="I387" s="784"/>
      <c r="J387" s="784"/>
      <c r="K387" s="784"/>
      <c r="L387" s="784"/>
      <c r="M387" s="784"/>
      <c r="N387" s="784"/>
      <c r="O387" s="784"/>
      <c r="P387" s="784"/>
      <c r="Q387" s="784"/>
      <c r="R387" s="784"/>
      <c r="S387" s="784"/>
      <c r="T387" s="784"/>
      <c r="U387" s="784"/>
      <c r="V387" s="784"/>
      <c r="W387" s="784"/>
      <c r="X387" s="784"/>
      <c r="Y387" s="784"/>
      <c r="Z387" s="784"/>
      <c r="AA387" s="784"/>
      <c r="AB387" s="784"/>
    </row>
    <row r="388" spans="1:28" ht="13.5" customHeight="1" x14ac:dyDescent="0.3">
      <c r="A388" s="784"/>
      <c r="B388" s="784"/>
      <c r="C388" s="784"/>
      <c r="D388" s="784"/>
      <c r="E388" s="784"/>
      <c r="F388" s="784"/>
      <c r="G388" s="784"/>
      <c r="H388" s="784"/>
      <c r="I388" s="784"/>
      <c r="J388" s="784"/>
      <c r="K388" s="784"/>
      <c r="L388" s="784"/>
      <c r="M388" s="784"/>
      <c r="N388" s="784"/>
      <c r="O388" s="784"/>
      <c r="P388" s="784"/>
      <c r="Q388" s="784"/>
      <c r="R388" s="784"/>
      <c r="S388" s="784"/>
      <c r="T388" s="784"/>
      <c r="U388" s="784"/>
      <c r="V388" s="784"/>
      <c r="W388" s="784"/>
      <c r="X388" s="784"/>
      <c r="Y388" s="784"/>
      <c r="Z388" s="784"/>
      <c r="AA388" s="784"/>
      <c r="AB388" s="784"/>
    </row>
    <row r="389" spans="1:28" ht="13.5" customHeight="1" x14ac:dyDescent="0.3">
      <c r="A389" s="784"/>
      <c r="B389" s="784"/>
      <c r="C389" s="784"/>
      <c r="D389" s="784"/>
      <c r="E389" s="784"/>
      <c r="F389" s="784"/>
      <c r="G389" s="784"/>
      <c r="H389" s="784"/>
      <c r="I389" s="784"/>
      <c r="J389" s="784"/>
      <c r="K389" s="784"/>
      <c r="L389" s="784"/>
      <c r="M389" s="784"/>
      <c r="N389" s="784"/>
      <c r="O389" s="784"/>
      <c r="P389" s="784"/>
      <c r="Q389" s="784"/>
      <c r="R389" s="784"/>
      <c r="S389" s="784"/>
      <c r="T389" s="784"/>
      <c r="U389" s="784"/>
      <c r="V389" s="784"/>
      <c r="W389" s="784"/>
      <c r="X389" s="784"/>
      <c r="Y389" s="784"/>
      <c r="Z389" s="784"/>
      <c r="AA389" s="784"/>
      <c r="AB389" s="784"/>
    </row>
    <row r="390" spans="1:28" ht="13.5" customHeight="1" x14ac:dyDescent="0.3">
      <c r="A390" s="784"/>
      <c r="B390" s="784"/>
      <c r="C390" s="784"/>
      <c r="D390" s="784"/>
      <c r="E390" s="784"/>
      <c r="F390" s="784"/>
      <c r="G390" s="784"/>
      <c r="H390" s="784"/>
      <c r="I390" s="784"/>
      <c r="J390" s="784"/>
      <c r="K390" s="784"/>
      <c r="L390" s="784"/>
      <c r="M390" s="784"/>
      <c r="N390" s="784"/>
      <c r="O390" s="784"/>
      <c r="P390" s="784"/>
      <c r="Q390" s="784"/>
      <c r="R390" s="784"/>
      <c r="S390" s="784"/>
      <c r="T390" s="784"/>
      <c r="U390" s="784"/>
      <c r="V390" s="784"/>
      <c r="W390" s="784"/>
      <c r="X390" s="784"/>
      <c r="Y390" s="784"/>
      <c r="Z390" s="784"/>
      <c r="AA390" s="784"/>
      <c r="AB390" s="784"/>
    </row>
    <row r="391" spans="1:28" ht="13.5" customHeight="1" x14ac:dyDescent="0.3">
      <c r="A391" s="784"/>
      <c r="B391" s="784"/>
      <c r="C391" s="784"/>
      <c r="D391" s="784"/>
      <c r="E391" s="784"/>
      <c r="F391" s="784"/>
      <c r="G391" s="784"/>
      <c r="H391" s="784"/>
      <c r="I391" s="784"/>
      <c r="J391" s="784"/>
      <c r="K391" s="784"/>
      <c r="L391" s="784"/>
      <c r="M391" s="784"/>
      <c r="N391" s="784"/>
      <c r="O391" s="784"/>
      <c r="P391" s="784"/>
      <c r="Q391" s="784"/>
      <c r="R391" s="784"/>
      <c r="S391" s="784"/>
      <c r="T391" s="784"/>
      <c r="U391" s="784"/>
      <c r="V391" s="784"/>
      <c r="W391" s="784"/>
      <c r="X391" s="784"/>
      <c r="Y391" s="784"/>
      <c r="Z391" s="784"/>
      <c r="AA391" s="784"/>
      <c r="AB391" s="784"/>
    </row>
    <row r="392" spans="1:28" ht="13.5" customHeight="1" x14ac:dyDescent="0.3">
      <c r="A392" s="784"/>
      <c r="B392" s="784"/>
      <c r="C392" s="784"/>
      <c r="D392" s="784"/>
      <c r="E392" s="784"/>
      <c r="F392" s="784"/>
      <c r="G392" s="784"/>
      <c r="H392" s="784"/>
      <c r="I392" s="784"/>
      <c r="J392" s="784"/>
      <c r="K392" s="784"/>
      <c r="L392" s="784"/>
      <c r="M392" s="784"/>
      <c r="N392" s="784"/>
      <c r="O392" s="784"/>
      <c r="P392" s="784"/>
      <c r="Q392" s="784"/>
      <c r="R392" s="784"/>
      <c r="S392" s="784"/>
      <c r="T392" s="784"/>
      <c r="U392" s="784"/>
      <c r="V392" s="784"/>
      <c r="W392" s="784"/>
      <c r="X392" s="784"/>
      <c r="Y392" s="784"/>
      <c r="Z392" s="784"/>
      <c r="AA392" s="784"/>
      <c r="AB392" s="784"/>
    </row>
    <row r="393" spans="1:28" ht="13.5" customHeight="1" x14ac:dyDescent="0.3">
      <c r="A393" s="784"/>
      <c r="B393" s="784"/>
      <c r="C393" s="784"/>
      <c r="D393" s="784"/>
      <c r="E393" s="784"/>
      <c r="F393" s="784"/>
      <c r="G393" s="784"/>
      <c r="H393" s="784"/>
      <c r="I393" s="784"/>
      <c r="J393" s="784"/>
      <c r="K393" s="784"/>
      <c r="L393" s="784"/>
      <c r="M393" s="784"/>
      <c r="N393" s="784"/>
      <c r="O393" s="784"/>
      <c r="P393" s="784"/>
      <c r="Q393" s="784"/>
      <c r="R393" s="784"/>
      <c r="S393" s="784"/>
      <c r="T393" s="784"/>
      <c r="U393" s="784"/>
      <c r="V393" s="784"/>
      <c r="W393" s="784"/>
      <c r="X393" s="784"/>
      <c r="Y393" s="784"/>
      <c r="Z393" s="784"/>
      <c r="AA393" s="784"/>
      <c r="AB393" s="784"/>
    </row>
    <row r="394" spans="1:28" ht="13.5" customHeight="1" x14ac:dyDescent="0.3">
      <c r="A394" s="784"/>
      <c r="B394" s="784"/>
      <c r="C394" s="784"/>
      <c r="D394" s="784"/>
      <c r="E394" s="784"/>
      <c r="F394" s="784"/>
      <c r="G394" s="784"/>
      <c r="H394" s="784"/>
      <c r="I394" s="784"/>
      <c r="J394" s="784"/>
      <c r="K394" s="784"/>
      <c r="L394" s="784"/>
      <c r="M394" s="784"/>
      <c r="N394" s="784"/>
      <c r="O394" s="784"/>
      <c r="P394" s="784"/>
      <c r="Q394" s="784"/>
      <c r="R394" s="784"/>
      <c r="S394" s="784"/>
      <c r="T394" s="784"/>
      <c r="U394" s="784"/>
      <c r="V394" s="784"/>
      <c r="W394" s="784"/>
      <c r="X394" s="784"/>
      <c r="Y394" s="784"/>
      <c r="Z394" s="784"/>
      <c r="AA394" s="784"/>
      <c r="AB394" s="784"/>
    </row>
    <row r="395" spans="1:28" ht="13.5" customHeight="1" x14ac:dyDescent="0.3">
      <c r="A395" s="784"/>
      <c r="B395" s="784"/>
      <c r="C395" s="784"/>
      <c r="D395" s="784"/>
      <c r="E395" s="784"/>
      <c r="F395" s="784"/>
      <c r="G395" s="784"/>
      <c r="H395" s="784"/>
      <c r="I395" s="784"/>
      <c r="J395" s="784"/>
      <c r="K395" s="784"/>
      <c r="L395" s="784"/>
      <c r="M395" s="784"/>
      <c r="N395" s="784"/>
      <c r="O395" s="784"/>
      <c r="P395" s="784"/>
      <c r="Q395" s="784"/>
      <c r="R395" s="784"/>
      <c r="S395" s="784"/>
      <c r="T395" s="784"/>
      <c r="U395" s="784"/>
      <c r="V395" s="784"/>
      <c r="W395" s="784"/>
      <c r="X395" s="784"/>
      <c r="Y395" s="784"/>
      <c r="Z395" s="784"/>
      <c r="AA395" s="784"/>
      <c r="AB395" s="784"/>
    </row>
    <row r="396" spans="1:28" ht="13.5" customHeight="1" x14ac:dyDescent="0.3">
      <c r="A396" s="784"/>
      <c r="B396" s="784"/>
      <c r="C396" s="784"/>
      <c r="D396" s="784"/>
      <c r="E396" s="784"/>
      <c r="F396" s="784"/>
      <c r="G396" s="784"/>
      <c r="H396" s="784"/>
      <c r="I396" s="784"/>
      <c r="J396" s="784"/>
      <c r="K396" s="784"/>
      <c r="L396" s="784"/>
      <c r="M396" s="784"/>
      <c r="N396" s="784"/>
      <c r="O396" s="784"/>
      <c r="P396" s="784"/>
      <c r="Q396" s="784"/>
      <c r="R396" s="784"/>
      <c r="S396" s="784"/>
      <c r="T396" s="784"/>
      <c r="U396" s="784"/>
      <c r="V396" s="784"/>
      <c r="W396" s="784"/>
      <c r="X396" s="784"/>
      <c r="Y396" s="784"/>
      <c r="Z396" s="784"/>
      <c r="AA396" s="784"/>
      <c r="AB396" s="784"/>
    </row>
    <row r="397" spans="1:28" ht="13.5" customHeight="1" x14ac:dyDescent="0.3">
      <c r="A397" s="784"/>
      <c r="B397" s="784"/>
      <c r="C397" s="784"/>
      <c r="D397" s="784"/>
      <c r="E397" s="784"/>
      <c r="F397" s="784"/>
      <c r="G397" s="784"/>
      <c r="H397" s="784"/>
      <c r="I397" s="784"/>
      <c r="J397" s="784"/>
      <c r="K397" s="784"/>
      <c r="L397" s="784"/>
      <c r="M397" s="784"/>
      <c r="N397" s="784"/>
      <c r="O397" s="784"/>
      <c r="P397" s="784"/>
      <c r="Q397" s="784"/>
      <c r="R397" s="784"/>
      <c r="S397" s="784"/>
      <c r="T397" s="784"/>
      <c r="U397" s="784"/>
      <c r="V397" s="784"/>
      <c r="W397" s="784"/>
      <c r="X397" s="784"/>
      <c r="Y397" s="784"/>
      <c r="Z397" s="784"/>
      <c r="AA397" s="784"/>
      <c r="AB397" s="784"/>
    </row>
    <row r="398" spans="1:28" ht="13.5" customHeight="1" x14ac:dyDescent="0.3">
      <c r="A398" s="784"/>
      <c r="B398" s="784"/>
      <c r="C398" s="784"/>
      <c r="D398" s="784"/>
      <c r="E398" s="784"/>
      <c r="F398" s="784"/>
      <c r="G398" s="784"/>
      <c r="H398" s="784"/>
      <c r="I398" s="784"/>
      <c r="J398" s="784"/>
      <c r="K398" s="784"/>
      <c r="L398" s="784"/>
      <c r="M398" s="784"/>
      <c r="N398" s="784"/>
      <c r="O398" s="784"/>
      <c r="P398" s="784"/>
      <c r="Q398" s="784"/>
      <c r="R398" s="784"/>
      <c r="S398" s="784"/>
      <c r="T398" s="784"/>
      <c r="U398" s="784"/>
      <c r="V398" s="784"/>
      <c r="W398" s="784"/>
      <c r="X398" s="784"/>
      <c r="Y398" s="784"/>
      <c r="Z398" s="784"/>
      <c r="AA398" s="784"/>
      <c r="AB398" s="784"/>
    </row>
    <row r="399" spans="1:28" ht="13.5" customHeight="1" x14ac:dyDescent="0.3">
      <c r="A399" s="784"/>
      <c r="B399" s="784"/>
      <c r="C399" s="784"/>
      <c r="D399" s="784"/>
      <c r="E399" s="784"/>
      <c r="F399" s="784"/>
      <c r="G399" s="784"/>
      <c r="H399" s="784"/>
      <c r="I399" s="784"/>
      <c r="J399" s="784"/>
      <c r="K399" s="784"/>
      <c r="L399" s="784"/>
      <c r="M399" s="784"/>
      <c r="N399" s="784"/>
      <c r="O399" s="784"/>
      <c r="P399" s="784"/>
      <c r="Q399" s="784"/>
      <c r="R399" s="784"/>
      <c r="S399" s="784"/>
      <c r="T399" s="784"/>
      <c r="U399" s="784"/>
      <c r="V399" s="784"/>
      <c r="W399" s="784"/>
      <c r="X399" s="784"/>
      <c r="Y399" s="784"/>
      <c r="Z399" s="784"/>
      <c r="AA399" s="784"/>
      <c r="AB399" s="784"/>
    </row>
    <row r="400" spans="1:28" ht="13.5" customHeight="1" x14ac:dyDescent="0.3">
      <c r="A400" s="784"/>
      <c r="B400" s="784"/>
      <c r="C400" s="784"/>
      <c r="D400" s="784"/>
      <c r="E400" s="784"/>
      <c r="F400" s="784"/>
      <c r="G400" s="784"/>
      <c r="H400" s="784"/>
      <c r="I400" s="784"/>
      <c r="J400" s="784"/>
      <c r="K400" s="784"/>
      <c r="L400" s="784"/>
      <c r="M400" s="784"/>
      <c r="N400" s="784"/>
      <c r="O400" s="784"/>
      <c r="P400" s="784"/>
      <c r="Q400" s="784"/>
      <c r="R400" s="784"/>
      <c r="S400" s="784"/>
      <c r="T400" s="784"/>
      <c r="U400" s="784"/>
      <c r="V400" s="784"/>
      <c r="W400" s="784"/>
      <c r="X400" s="784"/>
      <c r="Y400" s="784"/>
      <c r="Z400" s="784"/>
      <c r="AA400" s="784"/>
      <c r="AB400" s="784"/>
    </row>
    <row r="401" spans="1:28" ht="13.5" customHeight="1" x14ac:dyDescent="0.3">
      <c r="A401" s="784"/>
      <c r="B401" s="784"/>
      <c r="C401" s="784"/>
      <c r="D401" s="784"/>
      <c r="E401" s="784"/>
      <c r="F401" s="784"/>
      <c r="G401" s="784"/>
      <c r="H401" s="784"/>
      <c r="I401" s="784"/>
      <c r="J401" s="784"/>
      <c r="K401" s="784"/>
      <c r="L401" s="784"/>
      <c r="M401" s="784"/>
      <c r="N401" s="784"/>
      <c r="O401" s="784"/>
      <c r="P401" s="784"/>
      <c r="Q401" s="784"/>
      <c r="R401" s="784"/>
      <c r="S401" s="784"/>
      <c r="T401" s="784"/>
      <c r="U401" s="784"/>
      <c r="V401" s="784"/>
      <c r="W401" s="784"/>
      <c r="X401" s="784"/>
      <c r="Y401" s="784"/>
      <c r="Z401" s="784"/>
      <c r="AA401" s="784"/>
      <c r="AB401" s="784"/>
    </row>
    <row r="402" spans="1:28" ht="13.5" customHeight="1" x14ac:dyDescent="0.3">
      <c r="A402" s="784"/>
      <c r="B402" s="784"/>
      <c r="C402" s="784"/>
      <c r="D402" s="784"/>
      <c r="E402" s="784"/>
      <c r="F402" s="784"/>
      <c r="G402" s="784"/>
      <c r="H402" s="784"/>
      <c r="I402" s="784"/>
      <c r="J402" s="784"/>
      <c r="K402" s="784"/>
      <c r="L402" s="784"/>
      <c r="M402" s="784"/>
      <c r="N402" s="784"/>
      <c r="O402" s="784"/>
      <c r="P402" s="784"/>
      <c r="Q402" s="784"/>
      <c r="R402" s="784"/>
      <c r="S402" s="784"/>
      <c r="T402" s="784"/>
      <c r="U402" s="784"/>
      <c r="V402" s="784"/>
      <c r="W402" s="784"/>
      <c r="X402" s="784"/>
      <c r="Y402" s="784"/>
      <c r="Z402" s="784"/>
      <c r="AA402" s="784"/>
      <c r="AB402" s="784"/>
    </row>
    <row r="403" spans="1:28" ht="13.5" customHeight="1" x14ac:dyDescent="0.3">
      <c r="A403" s="784"/>
      <c r="B403" s="784"/>
      <c r="C403" s="784"/>
      <c r="D403" s="784"/>
      <c r="E403" s="784"/>
      <c r="F403" s="784"/>
      <c r="G403" s="784"/>
      <c r="H403" s="784"/>
      <c r="I403" s="784"/>
      <c r="J403" s="784"/>
      <c r="K403" s="784"/>
      <c r="L403" s="784"/>
      <c r="M403" s="784"/>
      <c r="N403" s="784"/>
      <c r="O403" s="784"/>
      <c r="P403" s="784"/>
      <c r="Q403" s="784"/>
      <c r="R403" s="784"/>
      <c r="S403" s="784"/>
      <c r="T403" s="784"/>
      <c r="U403" s="784"/>
      <c r="V403" s="784"/>
      <c r="W403" s="784"/>
      <c r="X403" s="784"/>
      <c r="Y403" s="784"/>
      <c r="Z403" s="784"/>
      <c r="AA403" s="784"/>
      <c r="AB403" s="784"/>
    </row>
    <row r="404" spans="1:28" ht="13.5" customHeight="1" x14ac:dyDescent="0.3">
      <c r="A404" s="784"/>
      <c r="B404" s="784"/>
      <c r="C404" s="784"/>
      <c r="D404" s="784"/>
      <c r="E404" s="784"/>
      <c r="F404" s="784"/>
      <c r="G404" s="784"/>
      <c r="H404" s="784"/>
      <c r="I404" s="784"/>
      <c r="J404" s="784"/>
      <c r="K404" s="784"/>
      <c r="L404" s="784"/>
      <c r="M404" s="784"/>
      <c r="N404" s="784"/>
      <c r="O404" s="784"/>
      <c r="P404" s="784"/>
      <c r="Q404" s="784"/>
      <c r="R404" s="784"/>
      <c r="S404" s="784"/>
      <c r="T404" s="784"/>
      <c r="U404" s="784"/>
      <c r="V404" s="784"/>
      <c r="W404" s="784"/>
      <c r="X404" s="784"/>
      <c r="Y404" s="784"/>
      <c r="Z404" s="784"/>
      <c r="AA404" s="784"/>
      <c r="AB404" s="784"/>
    </row>
    <row r="405" spans="1:28" ht="13.5" customHeight="1" x14ac:dyDescent="0.3">
      <c r="A405" s="784"/>
      <c r="B405" s="784"/>
      <c r="C405" s="784"/>
      <c r="D405" s="784"/>
      <c r="E405" s="784"/>
      <c r="F405" s="784"/>
      <c r="G405" s="784"/>
      <c r="H405" s="784"/>
      <c r="I405" s="784"/>
      <c r="J405" s="784"/>
      <c r="K405" s="784"/>
      <c r="L405" s="784"/>
      <c r="M405" s="784"/>
      <c r="N405" s="784"/>
      <c r="O405" s="784"/>
      <c r="P405" s="784"/>
      <c r="Q405" s="784"/>
      <c r="R405" s="784"/>
      <c r="S405" s="784"/>
      <c r="T405" s="784"/>
      <c r="U405" s="784"/>
      <c r="V405" s="784"/>
      <c r="W405" s="784"/>
      <c r="X405" s="784"/>
      <c r="Y405" s="784"/>
      <c r="Z405" s="784"/>
      <c r="AA405" s="784"/>
      <c r="AB405" s="784"/>
    </row>
    <row r="406" spans="1:28" ht="13.5" customHeight="1" x14ac:dyDescent="0.3">
      <c r="A406" s="784"/>
      <c r="B406" s="784"/>
      <c r="C406" s="784"/>
      <c r="D406" s="784"/>
      <c r="E406" s="784"/>
      <c r="F406" s="784"/>
      <c r="G406" s="784"/>
      <c r="H406" s="784"/>
      <c r="I406" s="784"/>
      <c r="J406" s="784"/>
      <c r="K406" s="784"/>
      <c r="L406" s="784"/>
      <c r="M406" s="784"/>
      <c r="N406" s="784"/>
      <c r="O406" s="784"/>
      <c r="P406" s="784"/>
      <c r="Q406" s="784"/>
      <c r="R406" s="784"/>
      <c r="S406" s="784"/>
      <c r="T406" s="784"/>
      <c r="U406" s="784"/>
      <c r="V406" s="784"/>
      <c r="W406" s="784"/>
      <c r="X406" s="784"/>
      <c r="Y406" s="784"/>
      <c r="Z406" s="784"/>
      <c r="AA406" s="784"/>
      <c r="AB406" s="784"/>
    </row>
    <row r="407" spans="1:28" ht="13.5" customHeight="1" x14ac:dyDescent="0.3">
      <c r="A407" s="784"/>
      <c r="B407" s="784"/>
      <c r="C407" s="784"/>
      <c r="D407" s="784"/>
      <c r="E407" s="784"/>
      <c r="F407" s="784"/>
      <c r="G407" s="784"/>
      <c r="H407" s="784"/>
      <c r="I407" s="784"/>
      <c r="J407" s="784"/>
      <c r="K407" s="784"/>
      <c r="L407" s="784"/>
      <c r="M407" s="784"/>
      <c r="N407" s="784"/>
      <c r="O407" s="784"/>
      <c r="P407" s="784"/>
      <c r="Q407" s="784"/>
      <c r="R407" s="784"/>
      <c r="S407" s="784"/>
      <c r="T407" s="784"/>
      <c r="U407" s="784"/>
      <c r="V407" s="784"/>
      <c r="W407" s="784"/>
      <c r="X407" s="784"/>
      <c r="Y407" s="784"/>
      <c r="Z407" s="784"/>
      <c r="AA407" s="784"/>
      <c r="AB407" s="784"/>
    </row>
    <row r="408" spans="1:28" ht="13.5" customHeight="1" x14ac:dyDescent="0.3">
      <c r="A408" s="784"/>
      <c r="B408" s="784"/>
      <c r="C408" s="784"/>
      <c r="D408" s="784"/>
      <c r="E408" s="784"/>
      <c r="F408" s="784"/>
      <c r="G408" s="784"/>
      <c r="H408" s="784"/>
      <c r="I408" s="784"/>
      <c r="J408" s="784"/>
      <c r="K408" s="784"/>
      <c r="L408" s="784"/>
      <c r="M408" s="784"/>
      <c r="N408" s="784"/>
      <c r="O408" s="784"/>
      <c r="P408" s="784"/>
      <c r="Q408" s="784"/>
      <c r="R408" s="784"/>
      <c r="S408" s="784"/>
      <c r="T408" s="784"/>
      <c r="U408" s="784"/>
      <c r="V408" s="784"/>
      <c r="W408" s="784"/>
      <c r="X408" s="784"/>
      <c r="Y408" s="784"/>
      <c r="Z408" s="784"/>
      <c r="AA408" s="784"/>
      <c r="AB408" s="784"/>
    </row>
    <row r="409" spans="1:28" ht="13.5" customHeight="1" x14ac:dyDescent="0.3">
      <c r="A409" s="784"/>
      <c r="B409" s="784"/>
      <c r="C409" s="784"/>
      <c r="D409" s="784"/>
      <c r="E409" s="784"/>
      <c r="F409" s="784"/>
      <c r="G409" s="784"/>
      <c r="H409" s="784"/>
      <c r="I409" s="784"/>
      <c r="J409" s="784"/>
      <c r="K409" s="784"/>
      <c r="L409" s="784"/>
      <c r="M409" s="784"/>
      <c r="N409" s="784"/>
      <c r="O409" s="784"/>
      <c r="P409" s="784"/>
      <c r="Q409" s="784"/>
      <c r="R409" s="784"/>
      <c r="S409" s="784"/>
      <c r="T409" s="784"/>
      <c r="U409" s="784"/>
      <c r="V409" s="784"/>
      <c r="W409" s="784"/>
      <c r="X409" s="784"/>
      <c r="Y409" s="784"/>
      <c r="Z409" s="784"/>
      <c r="AA409" s="784"/>
      <c r="AB409" s="784"/>
    </row>
    <row r="410" spans="1:28" ht="13.5" customHeight="1" x14ac:dyDescent="0.3">
      <c r="A410" s="784"/>
      <c r="B410" s="784"/>
      <c r="C410" s="784"/>
      <c r="D410" s="784"/>
      <c r="E410" s="784"/>
      <c r="F410" s="784"/>
      <c r="G410" s="784"/>
      <c r="H410" s="784"/>
      <c r="I410" s="784"/>
      <c r="J410" s="784"/>
      <c r="K410" s="784"/>
      <c r="L410" s="784"/>
      <c r="M410" s="784"/>
      <c r="N410" s="784"/>
      <c r="O410" s="784"/>
      <c r="P410" s="784"/>
      <c r="Q410" s="784"/>
      <c r="R410" s="784"/>
      <c r="S410" s="784"/>
      <c r="T410" s="784"/>
      <c r="U410" s="784"/>
      <c r="V410" s="784"/>
      <c r="W410" s="784"/>
      <c r="X410" s="784"/>
      <c r="Y410" s="784"/>
      <c r="Z410" s="784"/>
      <c r="AA410" s="784"/>
      <c r="AB410" s="784"/>
    </row>
    <row r="411" spans="1:28" ht="13.5" customHeight="1" x14ac:dyDescent="0.3">
      <c r="A411" s="784"/>
      <c r="B411" s="784"/>
      <c r="C411" s="784"/>
      <c r="D411" s="784"/>
      <c r="E411" s="784"/>
      <c r="F411" s="784"/>
      <c r="G411" s="784"/>
      <c r="H411" s="784"/>
      <c r="I411" s="784"/>
      <c r="J411" s="784"/>
      <c r="K411" s="784"/>
      <c r="L411" s="784"/>
      <c r="M411" s="784"/>
      <c r="N411" s="784"/>
      <c r="O411" s="784"/>
      <c r="P411" s="784"/>
      <c r="Q411" s="784"/>
      <c r="R411" s="784"/>
      <c r="S411" s="784"/>
      <c r="T411" s="784"/>
      <c r="U411" s="784"/>
      <c r="V411" s="784"/>
      <c r="W411" s="784"/>
      <c r="X411" s="784"/>
      <c r="Y411" s="784"/>
      <c r="Z411" s="784"/>
      <c r="AA411" s="784"/>
      <c r="AB411" s="784"/>
    </row>
    <row r="412" spans="1:28" ht="13.5" customHeight="1" x14ac:dyDescent="0.3">
      <c r="A412" s="784"/>
      <c r="B412" s="784"/>
      <c r="C412" s="784"/>
      <c r="D412" s="784"/>
      <c r="E412" s="784"/>
      <c r="F412" s="784"/>
      <c r="G412" s="784"/>
      <c r="H412" s="784"/>
      <c r="I412" s="784"/>
      <c r="J412" s="784"/>
      <c r="K412" s="784"/>
      <c r="L412" s="784"/>
      <c r="M412" s="784"/>
      <c r="N412" s="784"/>
      <c r="O412" s="784"/>
      <c r="P412" s="784"/>
      <c r="Q412" s="784"/>
      <c r="R412" s="784"/>
      <c r="S412" s="784"/>
      <c r="T412" s="784"/>
      <c r="U412" s="784"/>
      <c r="V412" s="784"/>
      <c r="W412" s="784"/>
      <c r="X412" s="784"/>
      <c r="Y412" s="784"/>
      <c r="Z412" s="784"/>
      <c r="AA412" s="784"/>
      <c r="AB412" s="784"/>
    </row>
    <row r="413" spans="1:28" ht="13.5" customHeight="1" x14ac:dyDescent="0.3">
      <c r="A413" s="784"/>
      <c r="B413" s="784"/>
      <c r="C413" s="784"/>
      <c r="D413" s="784"/>
      <c r="E413" s="784"/>
      <c r="F413" s="784"/>
      <c r="G413" s="784"/>
      <c r="H413" s="784"/>
      <c r="I413" s="784"/>
      <c r="J413" s="784"/>
      <c r="K413" s="784"/>
      <c r="L413" s="784"/>
      <c r="M413" s="784"/>
      <c r="N413" s="784"/>
      <c r="O413" s="784"/>
      <c r="P413" s="784"/>
      <c r="Q413" s="784"/>
      <c r="R413" s="784"/>
      <c r="S413" s="784"/>
      <c r="T413" s="784"/>
      <c r="U413" s="784"/>
      <c r="V413" s="784"/>
      <c r="W413" s="784"/>
      <c r="X413" s="784"/>
      <c r="Y413" s="784"/>
      <c r="Z413" s="784"/>
      <c r="AA413" s="784"/>
      <c r="AB413" s="784"/>
    </row>
    <row r="414" spans="1:28" ht="13.5" customHeight="1" x14ac:dyDescent="0.3">
      <c r="A414" s="784"/>
      <c r="B414" s="784"/>
      <c r="C414" s="784"/>
      <c r="D414" s="784"/>
      <c r="E414" s="784"/>
      <c r="F414" s="784"/>
      <c r="G414" s="784"/>
      <c r="H414" s="784"/>
      <c r="I414" s="784"/>
      <c r="J414" s="784"/>
      <c r="K414" s="784"/>
      <c r="L414" s="784"/>
      <c r="M414" s="784"/>
      <c r="N414" s="784"/>
      <c r="O414" s="784"/>
      <c r="P414" s="784"/>
      <c r="Q414" s="784"/>
      <c r="R414" s="784"/>
      <c r="S414" s="784"/>
      <c r="T414" s="784"/>
      <c r="U414" s="784"/>
      <c r="V414" s="784"/>
      <c r="W414" s="784"/>
      <c r="X414" s="784"/>
      <c r="Y414" s="784"/>
      <c r="Z414" s="784"/>
      <c r="AA414" s="784"/>
      <c r="AB414" s="784"/>
    </row>
    <row r="415" spans="1:28" ht="13.5" customHeight="1" x14ac:dyDescent="0.3">
      <c r="A415" s="784"/>
      <c r="B415" s="784"/>
      <c r="C415" s="784"/>
      <c r="D415" s="784"/>
      <c r="E415" s="784"/>
      <c r="F415" s="784"/>
      <c r="G415" s="784"/>
      <c r="H415" s="784"/>
      <c r="I415" s="784"/>
      <c r="J415" s="784"/>
      <c r="K415" s="784"/>
      <c r="L415" s="784"/>
      <c r="M415" s="784"/>
      <c r="N415" s="784"/>
      <c r="O415" s="784"/>
      <c r="P415" s="784"/>
      <c r="Q415" s="784"/>
      <c r="R415" s="784"/>
      <c r="S415" s="784"/>
      <c r="T415" s="784"/>
      <c r="U415" s="784"/>
      <c r="V415" s="784"/>
      <c r="W415" s="784"/>
      <c r="X415" s="784"/>
      <c r="Y415" s="784"/>
      <c r="Z415" s="784"/>
      <c r="AA415" s="784"/>
      <c r="AB415" s="784"/>
    </row>
    <row r="416" spans="1:28" ht="13.5" customHeight="1" x14ac:dyDescent="0.3">
      <c r="A416" s="784"/>
      <c r="B416" s="784"/>
      <c r="C416" s="784"/>
      <c r="D416" s="784"/>
      <c r="E416" s="784"/>
      <c r="F416" s="784"/>
      <c r="G416" s="784"/>
      <c r="H416" s="784"/>
      <c r="I416" s="784"/>
      <c r="J416" s="784"/>
      <c r="K416" s="784"/>
      <c r="L416" s="784"/>
      <c r="M416" s="784"/>
      <c r="N416" s="784"/>
      <c r="O416" s="784"/>
      <c r="P416" s="784"/>
      <c r="Q416" s="784"/>
      <c r="R416" s="784"/>
      <c r="S416" s="784"/>
      <c r="T416" s="784"/>
      <c r="U416" s="784"/>
      <c r="V416" s="784"/>
      <c r="W416" s="784"/>
      <c r="X416" s="784"/>
      <c r="Y416" s="784"/>
      <c r="Z416" s="784"/>
      <c r="AA416" s="784"/>
      <c r="AB416" s="784"/>
    </row>
    <row r="417" spans="1:28" ht="13.5" customHeight="1" x14ac:dyDescent="0.3">
      <c r="A417" s="784"/>
      <c r="B417" s="784"/>
      <c r="C417" s="784"/>
      <c r="D417" s="784"/>
      <c r="E417" s="784"/>
      <c r="F417" s="784"/>
      <c r="G417" s="784"/>
      <c r="H417" s="784"/>
      <c r="I417" s="784"/>
      <c r="J417" s="784"/>
      <c r="K417" s="784"/>
      <c r="L417" s="784"/>
      <c r="M417" s="784"/>
      <c r="N417" s="784"/>
      <c r="O417" s="784"/>
      <c r="P417" s="784"/>
      <c r="Q417" s="784"/>
      <c r="R417" s="784"/>
      <c r="S417" s="784"/>
      <c r="T417" s="784"/>
      <c r="U417" s="784"/>
      <c r="V417" s="784"/>
      <c r="W417" s="784"/>
      <c r="X417" s="784"/>
      <c r="Y417" s="784"/>
      <c r="Z417" s="784"/>
      <c r="AA417" s="784"/>
      <c r="AB417" s="784"/>
    </row>
    <row r="418" spans="1:28" ht="13.5" customHeight="1" x14ac:dyDescent="0.3">
      <c r="A418" s="784"/>
      <c r="B418" s="784"/>
      <c r="C418" s="784"/>
      <c r="D418" s="784"/>
      <c r="E418" s="784"/>
      <c r="F418" s="784"/>
      <c r="G418" s="784"/>
      <c r="H418" s="784"/>
      <c r="I418" s="784"/>
      <c r="J418" s="784"/>
      <c r="K418" s="784"/>
      <c r="L418" s="784"/>
      <c r="M418" s="784"/>
      <c r="N418" s="784"/>
      <c r="O418" s="784"/>
      <c r="P418" s="784"/>
      <c r="Q418" s="784"/>
      <c r="R418" s="784"/>
      <c r="S418" s="784"/>
      <c r="T418" s="784"/>
      <c r="U418" s="784"/>
      <c r="V418" s="784"/>
      <c r="W418" s="784"/>
      <c r="X418" s="784"/>
      <c r="Y418" s="784"/>
      <c r="Z418" s="784"/>
      <c r="AA418" s="784"/>
      <c r="AB418" s="784"/>
    </row>
    <row r="419" spans="1:28" ht="13.5" customHeight="1" x14ac:dyDescent="0.3">
      <c r="A419" s="784"/>
      <c r="B419" s="784"/>
      <c r="C419" s="784"/>
      <c r="D419" s="784"/>
      <c r="E419" s="784"/>
      <c r="F419" s="784"/>
      <c r="G419" s="784"/>
      <c r="H419" s="784"/>
      <c r="I419" s="784"/>
      <c r="J419" s="784"/>
      <c r="K419" s="784"/>
      <c r="L419" s="784"/>
      <c r="M419" s="784"/>
      <c r="N419" s="784"/>
      <c r="O419" s="784"/>
      <c r="P419" s="784"/>
      <c r="Q419" s="784"/>
      <c r="R419" s="784"/>
      <c r="S419" s="784"/>
      <c r="T419" s="784"/>
      <c r="U419" s="784"/>
      <c r="V419" s="784"/>
      <c r="W419" s="784"/>
      <c r="X419" s="784"/>
      <c r="Y419" s="784"/>
      <c r="Z419" s="784"/>
      <c r="AA419" s="784"/>
      <c r="AB419" s="784"/>
    </row>
    <row r="420" spans="1:28" ht="13.5" customHeight="1" x14ac:dyDescent="0.3">
      <c r="A420" s="784"/>
      <c r="B420" s="784"/>
      <c r="C420" s="784"/>
      <c r="D420" s="784"/>
      <c r="E420" s="784"/>
      <c r="F420" s="784"/>
      <c r="G420" s="784"/>
      <c r="H420" s="784"/>
      <c r="I420" s="784"/>
      <c r="J420" s="784"/>
      <c r="K420" s="784"/>
      <c r="L420" s="784"/>
      <c r="M420" s="784"/>
      <c r="N420" s="784"/>
      <c r="O420" s="784"/>
      <c r="P420" s="784"/>
      <c r="Q420" s="784"/>
      <c r="R420" s="784"/>
      <c r="S420" s="784"/>
      <c r="T420" s="784"/>
      <c r="U420" s="784"/>
      <c r="V420" s="784"/>
      <c r="W420" s="784"/>
      <c r="X420" s="784"/>
      <c r="Y420" s="784"/>
      <c r="Z420" s="784"/>
      <c r="AA420" s="784"/>
      <c r="AB420" s="784"/>
    </row>
    <row r="421" spans="1:28" ht="13.5" customHeight="1" x14ac:dyDescent="0.3">
      <c r="A421" s="784"/>
      <c r="B421" s="784"/>
      <c r="C421" s="784"/>
      <c r="D421" s="784"/>
      <c r="E421" s="784"/>
      <c r="F421" s="784"/>
      <c r="G421" s="784"/>
      <c r="H421" s="784"/>
      <c r="I421" s="784"/>
      <c r="J421" s="784"/>
      <c r="K421" s="784"/>
      <c r="L421" s="784"/>
      <c r="M421" s="784"/>
      <c r="N421" s="784"/>
      <c r="O421" s="784"/>
      <c r="P421" s="784"/>
      <c r="Q421" s="784"/>
      <c r="R421" s="784"/>
      <c r="S421" s="784"/>
      <c r="T421" s="784"/>
      <c r="U421" s="784"/>
      <c r="V421" s="784"/>
      <c r="W421" s="784"/>
      <c r="X421" s="784"/>
      <c r="Y421" s="784"/>
      <c r="Z421" s="784"/>
      <c r="AA421" s="784"/>
      <c r="AB421" s="784"/>
    </row>
    <row r="422" spans="1:28" ht="13.5" customHeight="1" x14ac:dyDescent="0.3">
      <c r="A422" s="784"/>
      <c r="B422" s="784"/>
      <c r="C422" s="784"/>
      <c r="D422" s="784"/>
      <c r="E422" s="784"/>
      <c r="F422" s="784"/>
      <c r="G422" s="784"/>
      <c r="H422" s="784"/>
      <c r="I422" s="784"/>
      <c r="J422" s="784"/>
      <c r="K422" s="784"/>
      <c r="L422" s="784"/>
      <c r="M422" s="784"/>
      <c r="N422" s="784"/>
      <c r="O422" s="784"/>
      <c r="P422" s="784"/>
      <c r="Q422" s="784"/>
      <c r="R422" s="784"/>
      <c r="S422" s="784"/>
      <c r="T422" s="784"/>
      <c r="U422" s="784"/>
      <c r="V422" s="784"/>
      <c r="W422" s="784"/>
      <c r="X422" s="784"/>
      <c r="Y422" s="784"/>
      <c r="Z422" s="784"/>
      <c r="AA422" s="784"/>
      <c r="AB422" s="784"/>
    </row>
    <row r="423" spans="1:28" ht="13.5" customHeight="1" x14ac:dyDescent="0.3">
      <c r="A423" s="784"/>
      <c r="B423" s="784"/>
      <c r="C423" s="784"/>
      <c r="D423" s="784"/>
      <c r="E423" s="784"/>
      <c r="F423" s="784"/>
      <c r="G423" s="784"/>
      <c r="H423" s="784"/>
      <c r="I423" s="784"/>
      <c r="J423" s="784"/>
      <c r="K423" s="784"/>
      <c r="L423" s="784"/>
      <c r="M423" s="784"/>
      <c r="N423" s="784"/>
      <c r="O423" s="784"/>
      <c r="P423" s="784"/>
      <c r="Q423" s="784"/>
      <c r="R423" s="784"/>
      <c r="S423" s="784"/>
      <c r="T423" s="784"/>
      <c r="U423" s="784"/>
      <c r="V423" s="784"/>
      <c r="W423" s="784"/>
      <c r="X423" s="784"/>
      <c r="Y423" s="784"/>
      <c r="Z423" s="784"/>
      <c r="AA423" s="784"/>
      <c r="AB423" s="784"/>
    </row>
    <row r="424" spans="1:28" ht="13.5" customHeight="1" x14ac:dyDescent="0.3">
      <c r="A424" s="784"/>
      <c r="B424" s="784"/>
      <c r="C424" s="784"/>
      <c r="D424" s="784"/>
      <c r="E424" s="784"/>
      <c r="F424" s="784"/>
      <c r="G424" s="784"/>
      <c r="H424" s="784"/>
      <c r="I424" s="784"/>
      <c r="J424" s="784"/>
      <c r="K424" s="784"/>
      <c r="L424" s="784"/>
      <c r="M424" s="784"/>
      <c r="N424" s="784"/>
      <c r="O424" s="784"/>
      <c r="P424" s="784"/>
      <c r="Q424" s="784"/>
      <c r="R424" s="784"/>
      <c r="S424" s="784"/>
      <c r="T424" s="784"/>
      <c r="U424" s="784"/>
      <c r="V424" s="784"/>
      <c r="W424" s="784"/>
      <c r="X424" s="784"/>
      <c r="Y424" s="784"/>
      <c r="Z424" s="784"/>
      <c r="AA424" s="784"/>
      <c r="AB424" s="784"/>
    </row>
    <row r="425" spans="1:28" ht="13.5" customHeight="1" x14ac:dyDescent="0.3">
      <c r="A425" s="784"/>
      <c r="B425" s="784"/>
      <c r="C425" s="784"/>
      <c r="D425" s="784"/>
      <c r="E425" s="784"/>
      <c r="F425" s="784"/>
      <c r="G425" s="784"/>
      <c r="H425" s="784"/>
      <c r="I425" s="784"/>
      <c r="J425" s="784"/>
      <c r="K425" s="784"/>
      <c r="L425" s="784"/>
      <c r="M425" s="784"/>
      <c r="N425" s="784"/>
      <c r="O425" s="784"/>
      <c r="P425" s="784"/>
      <c r="Q425" s="784"/>
      <c r="R425" s="784"/>
      <c r="S425" s="784"/>
      <c r="T425" s="784"/>
      <c r="U425" s="784"/>
      <c r="V425" s="784"/>
      <c r="W425" s="784"/>
      <c r="X425" s="784"/>
      <c r="Y425" s="784"/>
      <c r="Z425" s="784"/>
      <c r="AA425" s="784"/>
      <c r="AB425" s="784"/>
    </row>
    <row r="426" spans="1:28" ht="13.5" customHeight="1" x14ac:dyDescent="0.3">
      <c r="A426" s="784"/>
      <c r="B426" s="784"/>
      <c r="C426" s="784"/>
      <c r="D426" s="784"/>
      <c r="E426" s="784"/>
      <c r="F426" s="784"/>
      <c r="G426" s="784"/>
      <c r="H426" s="784"/>
      <c r="I426" s="784"/>
      <c r="J426" s="784"/>
      <c r="K426" s="784"/>
      <c r="L426" s="784"/>
      <c r="M426" s="784"/>
      <c r="N426" s="784"/>
      <c r="O426" s="784"/>
      <c r="P426" s="784"/>
      <c r="Q426" s="784"/>
      <c r="R426" s="784"/>
      <c r="S426" s="784"/>
      <c r="T426" s="784"/>
      <c r="U426" s="784"/>
      <c r="V426" s="784"/>
      <c r="W426" s="784"/>
      <c r="X426" s="784"/>
      <c r="Y426" s="784"/>
      <c r="Z426" s="784"/>
      <c r="AA426" s="784"/>
      <c r="AB426" s="784"/>
    </row>
    <row r="427" spans="1:28" ht="13.5" customHeight="1" x14ac:dyDescent="0.3">
      <c r="A427" s="784"/>
      <c r="B427" s="784"/>
      <c r="C427" s="784"/>
      <c r="D427" s="784"/>
      <c r="E427" s="784"/>
      <c r="F427" s="784"/>
      <c r="G427" s="784"/>
      <c r="H427" s="784"/>
      <c r="I427" s="784"/>
      <c r="J427" s="784"/>
      <c r="K427" s="784"/>
      <c r="L427" s="784"/>
      <c r="M427" s="784"/>
      <c r="N427" s="784"/>
      <c r="O427" s="784"/>
      <c r="P427" s="784"/>
      <c r="Q427" s="784"/>
      <c r="R427" s="784"/>
      <c r="S427" s="784"/>
      <c r="T427" s="784"/>
      <c r="U427" s="784"/>
      <c r="V427" s="784"/>
      <c r="W427" s="784"/>
      <c r="X427" s="784"/>
      <c r="Y427" s="784"/>
      <c r="Z427" s="784"/>
      <c r="AA427" s="784"/>
      <c r="AB427" s="784"/>
    </row>
    <row r="428" spans="1:28" ht="13.5" customHeight="1" x14ac:dyDescent="0.3">
      <c r="A428" s="784"/>
      <c r="B428" s="784"/>
      <c r="C428" s="784"/>
      <c r="D428" s="784"/>
      <c r="E428" s="784"/>
      <c r="F428" s="784"/>
      <c r="G428" s="784"/>
      <c r="H428" s="784"/>
      <c r="I428" s="784"/>
      <c r="J428" s="784"/>
      <c r="K428" s="784"/>
      <c r="L428" s="784"/>
      <c r="M428" s="784"/>
      <c r="N428" s="784"/>
      <c r="O428" s="784"/>
      <c r="P428" s="784"/>
      <c r="Q428" s="784"/>
      <c r="R428" s="784"/>
      <c r="S428" s="784"/>
      <c r="T428" s="784"/>
      <c r="U428" s="784"/>
      <c r="V428" s="784"/>
      <c r="W428" s="784"/>
      <c r="X428" s="784"/>
      <c r="Y428" s="784"/>
      <c r="Z428" s="784"/>
      <c r="AA428" s="784"/>
      <c r="AB428" s="784"/>
    </row>
    <row r="429" spans="1:28" ht="13.5" customHeight="1" x14ac:dyDescent="0.3">
      <c r="A429" s="784"/>
      <c r="B429" s="784"/>
      <c r="C429" s="784"/>
      <c r="D429" s="784"/>
      <c r="E429" s="784"/>
      <c r="F429" s="784"/>
      <c r="G429" s="784"/>
      <c r="H429" s="784"/>
      <c r="I429" s="784"/>
      <c r="J429" s="784"/>
      <c r="K429" s="784"/>
      <c r="L429" s="784"/>
      <c r="M429" s="784"/>
      <c r="N429" s="784"/>
      <c r="O429" s="784"/>
      <c r="P429" s="784"/>
      <c r="Q429" s="784"/>
      <c r="R429" s="784"/>
      <c r="S429" s="784"/>
      <c r="T429" s="784"/>
      <c r="U429" s="784"/>
      <c r="V429" s="784"/>
      <c r="W429" s="784"/>
      <c r="X429" s="784"/>
      <c r="Y429" s="784"/>
      <c r="Z429" s="784"/>
      <c r="AA429" s="784"/>
      <c r="AB429" s="784"/>
    </row>
    <row r="430" spans="1:28" ht="13.5" customHeight="1" x14ac:dyDescent="0.3">
      <c r="A430" s="784"/>
      <c r="B430" s="784"/>
      <c r="C430" s="784"/>
      <c r="D430" s="784"/>
      <c r="E430" s="784"/>
      <c r="F430" s="784"/>
      <c r="G430" s="784"/>
      <c r="H430" s="784"/>
      <c r="I430" s="784"/>
      <c r="J430" s="784"/>
      <c r="K430" s="784"/>
      <c r="L430" s="784"/>
      <c r="M430" s="784"/>
      <c r="N430" s="784"/>
      <c r="O430" s="784"/>
      <c r="P430" s="784"/>
      <c r="Q430" s="784"/>
      <c r="R430" s="784"/>
      <c r="S430" s="784"/>
      <c r="T430" s="784"/>
      <c r="U430" s="784"/>
      <c r="V430" s="784"/>
      <c r="W430" s="784"/>
      <c r="X430" s="784"/>
      <c r="Y430" s="784"/>
      <c r="Z430" s="784"/>
      <c r="AA430" s="784"/>
      <c r="AB430" s="784"/>
    </row>
    <row r="431" spans="1:28" ht="13.5" customHeight="1" x14ac:dyDescent="0.3">
      <c r="A431" s="784"/>
      <c r="B431" s="784"/>
      <c r="C431" s="784"/>
      <c r="D431" s="784"/>
      <c r="E431" s="784"/>
      <c r="F431" s="784"/>
      <c r="G431" s="784"/>
      <c r="H431" s="784"/>
      <c r="I431" s="784"/>
      <c r="J431" s="784"/>
      <c r="K431" s="784"/>
      <c r="L431" s="784"/>
      <c r="M431" s="784"/>
      <c r="N431" s="784"/>
      <c r="O431" s="784"/>
      <c r="P431" s="784"/>
      <c r="Q431" s="784"/>
      <c r="R431" s="784"/>
      <c r="S431" s="784"/>
      <c r="T431" s="784"/>
      <c r="U431" s="784"/>
      <c r="V431" s="784"/>
      <c r="W431" s="784"/>
      <c r="X431" s="784"/>
      <c r="Y431" s="784"/>
      <c r="Z431" s="784"/>
      <c r="AA431" s="784"/>
      <c r="AB431" s="784"/>
    </row>
    <row r="432" spans="1:28" ht="13.5" customHeight="1" x14ac:dyDescent="0.3">
      <c r="A432" s="784"/>
      <c r="B432" s="784"/>
      <c r="C432" s="784"/>
      <c r="D432" s="784"/>
      <c r="E432" s="784"/>
      <c r="F432" s="784"/>
      <c r="G432" s="784"/>
      <c r="H432" s="784"/>
      <c r="I432" s="784"/>
      <c r="J432" s="784"/>
      <c r="K432" s="784"/>
      <c r="L432" s="784"/>
      <c r="M432" s="784"/>
      <c r="N432" s="784"/>
      <c r="O432" s="784"/>
      <c r="P432" s="784"/>
      <c r="Q432" s="784"/>
      <c r="R432" s="784"/>
      <c r="S432" s="784"/>
      <c r="T432" s="784"/>
      <c r="U432" s="784"/>
      <c r="V432" s="784"/>
      <c r="W432" s="784"/>
      <c r="X432" s="784"/>
      <c r="Y432" s="784"/>
      <c r="Z432" s="784"/>
      <c r="AA432" s="784"/>
      <c r="AB432" s="784"/>
    </row>
    <row r="433" spans="1:28" ht="13.5" customHeight="1" x14ac:dyDescent="0.3">
      <c r="A433" s="784"/>
      <c r="B433" s="784"/>
      <c r="C433" s="784"/>
      <c r="D433" s="784"/>
      <c r="E433" s="784"/>
      <c r="F433" s="784"/>
      <c r="G433" s="784"/>
      <c r="H433" s="784"/>
      <c r="I433" s="784"/>
      <c r="J433" s="784"/>
      <c r="K433" s="784"/>
      <c r="L433" s="784"/>
      <c r="M433" s="784"/>
      <c r="N433" s="784"/>
      <c r="O433" s="784"/>
      <c r="P433" s="784"/>
      <c r="Q433" s="784"/>
      <c r="R433" s="784"/>
      <c r="S433" s="784"/>
      <c r="T433" s="784"/>
      <c r="U433" s="784"/>
      <c r="V433" s="784"/>
      <c r="W433" s="784"/>
      <c r="X433" s="784"/>
      <c r="Y433" s="784"/>
      <c r="Z433" s="784"/>
      <c r="AA433" s="784"/>
      <c r="AB433" s="784"/>
    </row>
    <row r="434" spans="1:28" ht="13.5" customHeight="1" x14ac:dyDescent="0.3">
      <c r="A434" s="784"/>
      <c r="B434" s="784"/>
      <c r="C434" s="784"/>
      <c r="D434" s="784"/>
      <c r="E434" s="784"/>
      <c r="F434" s="784"/>
      <c r="G434" s="784"/>
      <c r="H434" s="784"/>
      <c r="I434" s="784"/>
      <c r="J434" s="784"/>
      <c r="K434" s="784"/>
      <c r="L434" s="784"/>
      <c r="M434" s="784"/>
      <c r="N434" s="784"/>
      <c r="O434" s="784"/>
      <c r="P434" s="784"/>
      <c r="Q434" s="784"/>
      <c r="R434" s="784"/>
      <c r="S434" s="784"/>
      <c r="T434" s="784"/>
      <c r="U434" s="784"/>
      <c r="V434" s="784"/>
      <c r="W434" s="784"/>
      <c r="X434" s="784"/>
      <c r="Y434" s="784"/>
      <c r="Z434" s="784"/>
      <c r="AA434" s="784"/>
      <c r="AB434" s="784"/>
    </row>
    <row r="435" spans="1:28" ht="13.5" customHeight="1" x14ac:dyDescent="0.3">
      <c r="A435" s="784"/>
      <c r="B435" s="784"/>
      <c r="C435" s="784"/>
      <c r="D435" s="784"/>
      <c r="E435" s="784"/>
      <c r="F435" s="784"/>
      <c r="G435" s="784"/>
      <c r="H435" s="784"/>
      <c r="I435" s="784"/>
      <c r="J435" s="784"/>
      <c r="K435" s="784"/>
      <c r="L435" s="784"/>
      <c r="M435" s="784"/>
      <c r="N435" s="784"/>
      <c r="O435" s="784"/>
      <c r="P435" s="784"/>
      <c r="Q435" s="784"/>
      <c r="R435" s="784"/>
      <c r="S435" s="784"/>
      <c r="T435" s="784"/>
      <c r="U435" s="784"/>
      <c r="V435" s="784"/>
      <c r="W435" s="784"/>
      <c r="X435" s="784"/>
      <c r="Y435" s="784"/>
      <c r="Z435" s="784"/>
      <c r="AA435" s="784"/>
      <c r="AB435" s="784"/>
    </row>
    <row r="436" spans="1:28" ht="13.5" customHeight="1" x14ac:dyDescent="0.3">
      <c r="A436" s="784"/>
      <c r="B436" s="784"/>
      <c r="C436" s="784"/>
      <c r="D436" s="784"/>
      <c r="E436" s="784"/>
      <c r="F436" s="784"/>
      <c r="G436" s="784"/>
      <c r="H436" s="784"/>
      <c r="I436" s="784"/>
      <c r="J436" s="784"/>
      <c r="K436" s="784"/>
      <c r="L436" s="784"/>
      <c r="M436" s="784"/>
      <c r="N436" s="784"/>
      <c r="O436" s="784"/>
      <c r="P436" s="784"/>
      <c r="Q436" s="784"/>
      <c r="R436" s="784"/>
      <c r="S436" s="784"/>
      <c r="T436" s="784"/>
      <c r="U436" s="784"/>
      <c r="V436" s="784"/>
      <c r="W436" s="784"/>
      <c r="X436" s="784"/>
      <c r="Y436" s="784"/>
      <c r="Z436" s="784"/>
      <c r="AA436" s="784"/>
      <c r="AB436" s="784"/>
    </row>
    <row r="437" spans="1:28" ht="13.5" customHeight="1" x14ac:dyDescent="0.3">
      <c r="A437" s="784"/>
      <c r="B437" s="784"/>
      <c r="C437" s="784"/>
      <c r="D437" s="784"/>
      <c r="E437" s="784"/>
      <c r="F437" s="784"/>
      <c r="G437" s="784"/>
      <c r="H437" s="784"/>
      <c r="I437" s="784"/>
      <c r="J437" s="784"/>
      <c r="K437" s="784"/>
      <c r="L437" s="784"/>
      <c r="M437" s="784"/>
      <c r="N437" s="784"/>
      <c r="O437" s="784"/>
      <c r="P437" s="784"/>
      <c r="Q437" s="784"/>
      <c r="R437" s="784"/>
      <c r="S437" s="784"/>
      <c r="T437" s="784"/>
      <c r="U437" s="784"/>
      <c r="V437" s="784"/>
      <c r="W437" s="784"/>
      <c r="X437" s="784"/>
      <c r="Y437" s="784"/>
      <c r="Z437" s="784"/>
      <c r="AA437" s="784"/>
      <c r="AB437" s="784"/>
    </row>
    <row r="438" spans="1:28" ht="13.5" customHeight="1" x14ac:dyDescent="0.3">
      <c r="A438" s="784"/>
      <c r="B438" s="784"/>
      <c r="C438" s="784"/>
      <c r="D438" s="784"/>
      <c r="E438" s="784"/>
      <c r="F438" s="784"/>
      <c r="G438" s="784"/>
      <c r="H438" s="784"/>
      <c r="I438" s="784"/>
      <c r="J438" s="784"/>
      <c r="K438" s="784"/>
      <c r="L438" s="784"/>
      <c r="M438" s="784"/>
      <c r="N438" s="784"/>
      <c r="O438" s="784"/>
      <c r="P438" s="784"/>
      <c r="Q438" s="784"/>
      <c r="R438" s="784"/>
      <c r="S438" s="784"/>
      <c r="T438" s="784"/>
      <c r="U438" s="784"/>
      <c r="V438" s="784"/>
      <c r="W438" s="784"/>
      <c r="X438" s="784"/>
      <c r="Y438" s="784"/>
      <c r="Z438" s="784"/>
      <c r="AA438" s="784"/>
      <c r="AB438" s="784"/>
    </row>
    <row r="439" spans="1:28" ht="13.5" customHeight="1" x14ac:dyDescent="0.3">
      <c r="A439" s="784"/>
      <c r="B439" s="784"/>
      <c r="C439" s="784"/>
      <c r="D439" s="784"/>
      <c r="E439" s="784"/>
      <c r="F439" s="784"/>
      <c r="G439" s="784"/>
      <c r="H439" s="784"/>
      <c r="I439" s="784"/>
      <c r="J439" s="784"/>
      <c r="K439" s="784"/>
      <c r="L439" s="784"/>
      <c r="M439" s="784"/>
      <c r="N439" s="784"/>
      <c r="O439" s="784"/>
      <c r="P439" s="784"/>
      <c r="Q439" s="784"/>
      <c r="R439" s="784"/>
      <c r="S439" s="784"/>
      <c r="T439" s="784"/>
      <c r="U439" s="784"/>
      <c r="V439" s="784"/>
      <c r="W439" s="784"/>
      <c r="X439" s="784"/>
      <c r="Y439" s="784"/>
      <c r="Z439" s="784"/>
      <c r="AA439" s="784"/>
      <c r="AB439" s="784"/>
    </row>
    <row r="440" spans="1:28" ht="13.5" customHeight="1" x14ac:dyDescent="0.3">
      <c r="A440" s="784"/>
      <c r="B440" s="784"/>
      <c r="C440" s="784"/>
      <c r="D440" s="784"/>
      <c r="E440" s="784"/>
      <c r="F440" s="784"/>
      <c r="G440" s="784"/>
      <c r="H440" s="784"/>
      <c r="I440" s="784"/>
      <c r="J440" s="784"/>
      <c r="K440" s="784"/>
      <c r="L440" s="784"/>
      <c r="M440" s="784"/>
      <c r="N440" s="784"/>
      <c r="O440" s="784"/>
      <c r="P440" s="784"/>
      <c r="Q440" s="784"/>
      <c r="R440" s="784"/>
      <c r="S440" s="784"/>
      <c r="T440" s="784"/>
      <c r="U440" s="784"/>
      <c r="V440" s="784"/>
      <c r="W440" s="784"/>
      <c r="X440" s="784"/>
      <c r="Y440" s="784"/>
      <c r="Z440" s="784"/>
      <c r="AA440" s="784"/>
      <c r="AB440" s="784"/>
    </row>
    <row r="441" spans="1:28" ht="13.5" customHeight="1" x14ac:dyDescent="0.3">
      <c r="A441" s="784"/>
      <c r="B441" s="784"/>
      <c r="C441" s="784"/>
      <c r="D441" s="784"/>
      <c r="E441" s="784"/>
      <c r="F441" s="784"/>
      <c r="G441" s="784"/>
      <c r="H441" s="784"/>
      <c r="I441" s="784"/>
      <c r="J441" s="784"/>
      <c r="K441" s="784"/>
      <c r="L441" s="784"/>
      <c r="M441" s="784"/>
      <c r="N441" s="784"/>
      <c r="O441" s="784"/>
      <c r="P441" s="784"/>
      <c r="Q441" s="784"/>
      <c r="R441" s="784"/>
      <c r="S441" s="784"/>
      <c r="T441" s="784"/>
      <c r="U441" s="784"/>
      <c r="V441" s="784"/>
      <c r="W441" s="784"/>
      <c r="X441" s="784"/>
      <c r="Y441" s="784"/>
      <c r="Z441" s="784"/>
      <c r="AA441" s="784"/>
      <c r="AB441" s="784"/>
    </row>
    <row r="442" spans="1:28" ht="13.5" customHeight="1" x14ac:dyDescent="0.3">
      <c r="A442" s="784"/>
      <c r="B442" s="784"/>
      <c r="C442" s="784"/>
      <c r="D442" s="784"/>
      <c r="E442" s="784"/>
      <c r="F442" s="784"/>
      <c r="G442" s="784"/>
      <c r="H442" s="784"/>
      <c r="I442" s="784"/>
      <c r="J442" s="784"/>
      <c r="K442" s="784"/>
      <c r="L442" s="784"/>
      <c r="M442" s="784"/>
      <c r="N442" s="784"/>
      <c r="O442" s="784"/>
      <c r="P442" s="784"/>
      <c r="Q442" s="784"/>
      <c r="R442" s="784"/>
      <c r="S442" s="784"/>
      <c r="T442" s="784"/>
      <c r="U442" s="784"/>
      <c r="V442" s="784"/>
      <c r="W442" s="784"/>
      <c r="X442" s="784"/>
      <c r="Y442" s="784"/>
      <c r="Z442" s="784"/>
      <c r="AA442" s="784"/>
      <c r="AB442" s="784"/>
    </row>
    <row r="443" spans="1:28" ht="13.5" customHeight="1" x14ac:dyDescent="0.3">
      <c r="A443" s="784"/>
      <c r="B443" s="784"/>
      <c r="C443" s="784"/>
      <c r="D443" s="784"/>
      <c r="E443" s="784"/>
      <c r="F443" s="784"/>
      <c r="G443" s="784"/>
      <c r="H443" s="784"/>
      <c r="I443" s="784"/>
      <c r="J443" s="784"/>
      <c r="K443" s="784"/>
      <c r="L443" s="784"/>
      <c r="M443" s="784"/>
      <c r="N443" s="784"/>
      <c r="O443" s="784"/>
      <c r="P443" s="784"/>
      <c r="Q443" s="784"/>
      <c r="R443" s="784"/>
      <c r="S443" s="784"/>
      <c r="T443" s="784"/>
      <c r="U443" s="784"/>
      <c r="V443" s="784"/>
      <c r="W443" s="784"/>
      <c r="X443" s="784"/>
      <c r="Y443" s="784"/>
      <c r="Z443" s="784"/>
      <c r="AA443" s="784"/>
      <c r="AB443" s="784"/>
    </row>
    <row r="444" spans="1:28" ht="13.5" customHeight="1" x14ac:dyDescent="0.3">
      <c r="A444" s="784"/>
      <c r="B444" s="784"/>
      <c r="C444" s="784"/>
      <c r="D444" s="784"/>
      <c r="E444" s="784"/>
      <c r="F444" s="784"/>
      <c r="G444" s="784"/>
      <c r="H444" s="784"/>
      <c r="I444" s="784"/>
      <c r="J444" s="784"/>
      <c r="K444" s="784"/>
      <c r="L444" s="784"/>
      <c r="M444" s="784"/>
      <c r="N444" s="784"/>
      <c r="O444" s="784"/>
      <c r="P444" s="784"/>
      <c r="Q444" s="784"/>
      <c r="R444" s="784"/>
      <c r="S444" s="784"/>
      <c r="T444" s="784"/>
      <c r="U444" s="784"/>
      <c r="V444" s="784"/>
      <c r="W444" s="784"/>
      <c r="X444" s="784"/>
      <c r="Y444" s="784"/>
      <c r="Z444" s="784"/>
      <c r="AA444" s="784"/>
      <c r="AB444" s="784"/>
    </row>
    <row r="445" spans="1:28" ht="13.5" customHeight="1" x14ac:dyDescent="0.3">
      <c r="A445" s="784"/>
      <c r="B445" s="784"/>
      <c r="C445" s="784"/>
      <c r="D445" s="784"/>
      <c r="E445" s="784"/>
      <c r="F445" s="784"/>
      <c r="G445" s="784"/>
      <c r="H445" s="784"/>
      <c r="I445" s="784"/>
      <c r="J445" s="784"/>
      <c r="K445" s="784"/>
      <c r="L445" s="784"/>
      <c r="M445" s="784"/>
      <c r="N445" s="784"/>
      <c r="O445" s="784"/>
      <c r="P445" s="784"/>
      <c r="Q445" s="784"/>
      <c r="R445" s="784"/>
      <c r="S445" s="784"/>
      <c r="T445" s="784"/>
      <c r="U445" s="784"/>
      <c r="V445" s="784"/>
      <c r="W445" s="784"/>
      <c r="X445" s="784"/>
      <c r="Y445" s="784"/>
      <c r="Z445" s="784"/>
      <c r="AA445" s="784"/>
      <c r="AB445" s="784"/>
    </row>
    <row r="446" spans="1:28" ht="13.5" customHeight="1" x14ac:dyDescent="0.3">
      <c r="A446" s="784"/>
      <c r="B446" s="784"/>
      <c r="C446" s="784"/>
      <c r="D446" s="784"/>
      <c r="E446" s="784"/>
      <c r="F446" s="784"/>
      <c r="G446" s="784"/>
      <c r="H446" s="784"/>
      <c r="I446" s="784"/>
      <c r="J446" s="784"/>
      <c r="K446" s="784"/>
      <c r="L446" s="784"/>
      <c r="M446" s="784"/>
      <c r="N446" s="784"/>
      <c r="O446" s="784"/>
      <c r="P446" s="784"/>
      <c r="Q446" s="784"/>
      <c r="R446" s="784"/>
      <c r="S446" s="784"/>
      <c r="T446" s="784"/>
      <c r="U446" s="784"/>
      <c r="V446" s="784"/>
      <c r="W446" s="784"/>
      <c r="X446" s="784"/>
      <c r="Y446" s="784"/>
      <c r="Z446" s="784"/>
      <c r="AA446" s="784"/>
      <c r="AB446" s="784"/>
    </row>
    <row r="447" spans="1:28" ht="13.5" customHeight="1" x14ac:dyDescent="0.3">
      <c r="A447" s="784"/>
      <c r="B447" s="784"/>
      <c r="C447" s="784"/>
      <c r="D447" s="784"/>
      <c r="E447" s="784"/>
      <c r="F447" s="784"/>
      <c r="G447" s="784"/>
      <c r="H447" s="784"/>
      <c r="I447" s="784"/>
      <c r="J447" s="784"/>
      <c r="K447" s="784"/>
      <c r="L447" s="784"/>
      <c r="M447" s="784"/>
      <c r="N447" s="784"/>
      <c r="O447" s="784"/>
      <c r="P447" s="784"/>
      <c r="Q447" s="784"/>
      <c r="R447" s="784"/>
      <c r="S447" s="784"/>
      <c r="T447" s="784"/>
      <c r="U447" s="784"/>
      <c r="V447" s="784"/>
      <c r="W447" s="784"/>
      <c r="X447" s="784"/>
      <c r="Y447" s="784"/>
      <c r="Z447" s="784"/>
      <c r="AA447" s="784"/>
      <c r="AB447" s="784"/>
    </row>
    <row r="448" spans="1:28" ht="13.5" customHeight="1" x14ac:dyDescent="0.3">
      <c r="A448" s="784"/>
      <c r="B448" s="784"/>
      <c r="C448" s="784"/>
      <c r="D448" s="784"/>
      <c r="E448" s="784"/>
      <c r="F448" s="784"/>
      <c r="G448" s="784"/>
      <c r="H448" s="784"/>
      <c r="I448" s="784"/>
      <c r="J448" s="784"/>
      <c r="K448" s="784"/>
      <c r="L448" s="784"/>
      <c r="M448" s="784"/>
      <c r="N448" s="784"/>
      <c r="O448" s="784"/>
      <c r="P448" s="784"/>
      <c r="Q448" s="784"/>
      <c r="R448" s="784"/>
      <c r="S448" s="784"/>
      <c r="T448" s="784"/>
      <c r="U448" s="784"/>
      <c r="V448" s="784"/>
      <c r="W448" s="784"/>
      <c r="X448" s="784"/>
      <c r="Y448" s="784"/>
      <c r="Z448" s="784"/>
      <c r="AA448" s="784"/>
      <c r="AB448" s="784"/>
    </row>
    <row r="449" spans="1:28" ht="13.5" customHeight="1" x14ac:dyDescent="0.3">
      <c r="A449" s="784"/>
      <c r="B449" s="784"/>
      <c r="C449" s="784"/>
      <c r="D449" s="784"/>
      <c r="E449" s="784"/>
      <c r="F449" s="784"/>
      <c r="G449" s="784"/>
      <c r="H449" s="784"/>
      <c r="I449" s="784"/>
      <c r="J449" s="784"/>
      <c r="K449" s="784"/>
      <c r="L449" s="784"/>
      <c r="M449" s="784"/>
      <c r="N449" s="784"/>
      <c r="O449" s="784"/>
      <c r="P449" s="784"/>
      <c r="Q449" s="784"/>
      <c r="R449" s="784"/>
      <c r="S449" s="784"/>
      <c r="T449" s="784"/>
      <c r="U449" s="784"/>
      <c r="V449" s="784"/>
      <c r="W449" s="784"/>
      <c r="X449" s="784"/>
      <c r="Y449" s="784"/>
      <c r="Z449" s="784"/>
      <c r="AA449" s="784"/>
      <c r="AB449" s="784"/>
    </row>
    <row r="450" spans="1:28" ht="13.5" customHeight="1" x14ac:dyDescent="0.3">
      <c r="A450" s="784"/>
      <c r="B450" s="784"/>
      <c r="C450" s="784"/>
      <c r="D450" s="784"/>
      <c r="E450" s="784"/>
      <c r="F450" s="784"/>
      <c r="G450" s="784"/>
      <c r="H450" s="784"/>
      <c r="I450" s="784"/>
      <c r="J450" s="784"/>
      <c r="K450" s="784"/>
      <c r="L450" s="784"/>
      <c r="M450" s="784"/>
      <c r="N450" s="784"/>
      <c r="O450" s="784"/>
      <c r="P450" s="784"/>
      <c r="Q450" s="784"/>
      <c r="R450" s="784"/>
      <c r="S450" s="784"/>
      <c r="T450" s="784"/>
      <c r="U450" s="784"/>
      <c r="V450" s="784"/>
      <c r="W450" s="784"/>
      <c r="X450" s="784"/>
      <c r="Y450" s="784"/>
      <c r="Z450" s="784"/>
      <c r="AA450" s="784"/>
      <c r="AB450" s="784"/>
    </row>
    <row r="451" spans="1:28" ht="13.5" customHeight="1" x14ac:dyDescent="0.3">
      <c r="A451" s="784"/>
      <c r="B451" s="784"/>
      <c r="C451" s="784"/>
      <c r="D451" s="784"/>
      <c r="E451" s="784"/>
      <c r="F451" s="784"/>
      <c r="G451" s="784"/>
      <c r="H451" s="784"/>
      <c r="I451" s="784"/>
      <c r="J451" s="784"/>
      <c r="K451" s="784"/>
      <c r="L451" s="784"/>
      <c r="M451" s="784"/>
      <c r="N451" s="784"/>
      <c r="O451" s="784"/>
      <c r="P451" s="784"/>
      <c r="Q451" s="784"/>
      <c r="R451" s="784"/>
      <c r="S451" s="784"/>
      <c r="T451" s="784"/>
      <c r="U451" s="784"/>
      <c r="V451" s="784"/>
      <c r="W451" s="784"/>
      <c r="X451" s="784"/>
      <c r="Y451" s="784"/>
      <c r="Z451" s="784"/>
      <c r="AA451" s="784"/>
      <c r="AB451" s="784"/>
    </row>
    <row r="452" spans="1:28" ht="13.5" customHeight="1" x14ac:dyDescent="0.3">
      <c r="A452" s="784"/>
      <c r="B452" s="784"/>
      <c r="C452" s="784"/>
      <c r="D452" s="784"/>
      <c r="E452" s="784"/>
      <c r="F452" s="784"/>
      <c r="G452" s="784"/>
      <c r="H452" s="784"/>
      <c r="I452" s="784"/>
      <c r="J452" s="784"/>
      <c r="K452" s="784"/>
      <c r="L452" s="784"/>
      <c r="M452" s="784"/>
      <c r="N452" s="784"/>
      <c r="O452" s="784"/>
      <c r="P452" s="784"/>
      <c r="Q452" s="784"/>
      <c r="R452" s="784"/>
      <c r="S452" s="784"/>
      <c r="T452" s="784"/>
      <c r="U452" s="784"/>
      <c r="V452" s="784"/>
      <c r="W452" s="784"/>
      <c r="X452" s="784"/>
      <c r="Y452" s="784"/>
      <c r="Z452" s="784"/>
      <c r="AA452" s="784"/>
      <c r="AB452" s="784"/>
    </row>
    <row r="453" spans="1:28" ht="13.5" customHeight="1" x14ac:dyDescent="0.3">
      <c r="A453" s="784"/>
      <c r="B453" s="784"/>
      <c r="C453" s="784"/>
      <c r="D453" s="784"/>
      <c r="E453" s="784"/>
      <c r="F453" s="784"/>
      <c r="G453" s="784"/>
      <c r="H453" s="784"/>
      <c r="I453" s="784"/>
      <c r="J453" s="784"/>
      <c r="K453" s="784"/>
      <c r="L453" s="784"/>
      <c r="M453" s="784"/>
      <c r="N453" s="784"/>
      <c r="O453" s="784"/>
      <c r="P453" s="784"/>
      <c r="Q453" s="784"/>
      <c r="R453" s="784"/>
      <c r="S453" s="784"/>
      <c r="T453" s="784"/>
      <c r="U453" s="784"/>
      <c r="V453" s="784"/>
      <c r="W453" s="784"/>
      <c r="X453" s="784"/>
      <c r="Y453" s="784"/>
      <c r="Z453" s="784"/>
      <c r="AA453" s="784"/>
      <c r="AB453" s="784"/>
    </row>
    <row r="454" spans="1:28" ht="13.5" customHeight="1" x14ac:dyDescent="0.3">
      <c r="A454" s="784"/>
      <c r="B454" s="784"/>
      <c r="C454" s="784"/>
      <c r="D454" s="784"/>
      <c r="E454" s="784"/>
      <c r="F454" s="784"/>
      <c r="G454" s="784"/>
      <c r="H454" s="784"/>
      <c r="I454" s="784"/>
      <c r="J454" s="784"/>
      <c r="K454" s="784"/>
      <c r="L454" s="784"/>
      <c r="M454" s="784"/>
      <c r="N454" s="784"/>
      <c r="O454" s="784"/>
      <c r="P454" s="784"/>
      <c r="Q454" s="784"/>
      <c r="R454" s="784"/>
      <c r="S454" s="784"/>
      <c r="T454" s="784"/>
      <c r="U454" s="784"/>
      <c r="V454" s="784"/>
      <c r="W454" s="784"/>
      <c r="X454" s="784"/>
      <c r="Y454" s="784"/>
      <c r="Z454" s="784"/>
      <c r="AA454" s="784"/>
      <c r="AB454" s="784"/>
    </row>
    <row r="455" spans="1:28" ht="13.5" customHeight="1" x14ac:dyDescent="0.3">
      <c r="A455" s="784"/>
      <c r="B455" s="784"/>
      <c r="C455" s="784"/>
      <c r="D455" s="784"/>
      <c r="E455" s="784"/>
      <c r="F455" s="784"/>
      <c r="G455" s="784"/>
      <c r="H455" s="784"/>
      <c r="I455" s="784"/>
      <c r="J455" s="784"/>
      <c r="K455" s="784"/>
      <c r="L455" s="784"/>
      <c r="M455" s="784"/>
      <c r="N455" s="784"/>
      <c r="O455" s="784"/>
      <c r="P455" s="784"/>
      <c r="Q455" s="784"/>
      <c r="R455" s="784"/>
      <c r="S455" s="784"/>
      <c r="T455" s="784"/>
      <c r="U455" s="784"/>
      <c r="V455" s="784"/>
      <c r="W455" s="784"/>
      <c r="X455" s="784"/>
      <c r="Y455" s="784"/>
      <c r="Z455" s="784"/>
      <c r="AA455" s="784"/>
      <c r="AB455" s="784"/>
    </row>
    <row r="456" spans="1:28" ht="13.5" customHeight="1" x14ac:dyDescent="0.3">
      <c r="A456" s="784"/>
      <c r="B456" s="784"/>
      <c r="C456" s="784"/>
      <c r="D456" s="784"/>
      <c r="E456" s="784"/>
      <c r="F456" s="784"/>
      <c r="G456" s="784"/>
      <c r="H456" s="784"/>
      <c r="I456" s="784"/>
      <c r="J456" s="784"/>
      <c r="K456" s="784"/>
      <c r="L456" s="784"/>
      <c r="M456" s="784"/>
      <c r="N456" s="784"/>
      <c r="O456" s="784"/>
      <c r="P456" s="784"/>
      <c r="Q456" s="784"/>
      <c r="R456" s="784"/>
      <c r="S456" s="784"/>
      <c r="T456" s="784"/>
      <c r="U456" s="784"/>
      <c r="V456" s="784"/>
      <c r="W456" s="784"/>
      <c r="X456" s="784"/>
      <c r="Y456" s="784"/>
      <c r="Z456" s="784"/>
      <c r="AA456" s="784"/>
      <c r="AB456" s="784"/>
    </row>
    <row r="457" spans="1:28" ht="13.5" customHeight="1" x14ac:dyDescent="0.3">
      <c r="A457" s="784"/>
      <c r="B457" s="784"/>
      <c r="C457" s="784"/>
      <c r="D457" s="784"/>
      <c r="E457" s="784"/>
      <c r="F457" s="784"/>
      <c r="G457" s="784"/>
      <c r="H457" s="784"/>
      <c r="I457" s="784"/>
      <c r="J457" s="784"/>
      <c r="K457" s="784"/>
      <c r="L457" s="784"/>
      <c r="M457" s="784"/>
      <c r="N457" s="784"/>
      <c r="O457" s="784"/>
      <c r="P457" s="784"/>
      <c r="Q457" s="784"/>
      <c r="R457" s="784"/>
      <c r="S457" s="784"/>
      <c r="T457" s="784"/>
      <c r="U457" s="784"/>
      <c r="V457" s="784"/>
      <c r="W457" s="784"/>
      <c r="X457" s="784"/>
      <c r="Y457" s="784"/>
      <c r="Z457" s="784"/>
      <c r="AA457" s="784"/>
      <c r="AB457" s="784"/>
    </row>
    <row r="458" spans="1:28" ht="13.5" customHeight="1" x14ac:dyDescent="0.3">
      <c r="A458" s="784"/>
      <c r="B458" s="784"/>
      <c r="C458" s="784"/>
      <c r="D458" s="784"/>
      <c r="E458" s="784"/>
      <c r="F458" s="784"/>
      <c r="G458" s="784"/>
      <c r="H458" s="784"/>
      <c r="I458" s="784"/>
      <c r="J458" s="784"/>
      <c r="K458" s="784"/>
      <c r="L458" s="784"/>
      <c r="M458" s="784"/>
      <c r="N458" s="784"/>
      <c r="O458" s="784"/>
      <c r="P458" s="784"/>
      <c r="Q458" s="784"/>
      <c r="R458" s="784"/>
      <c r="S458" s="784"/>
      <c r="T458" s="784"/>
      <c r="U458" s="784"/>
      <c r="V458" s="784"/>
      <c r="W458" s="784"/>
      <c r="X458" s="784"/>
      <c r="Y458" s="784"/>
      <c r="Z458" s="784"/>
      <c r="AA458" s="784"/>
      <c r="AB458" s="784"/>
    </row>
    <row r="459" spans="1:28" ht="13.5" customHeight="1" x14ac:dyDescent="0.3">
      <c r="A459" s="784"/>
      <c r="B459" s="784"/>
      <c r="C459" s="784"/>
      <c r="D459" s="784"/>
      <c r="E459" s="784"/>
      <c r="F459" s="784"/>
      <c r="G459" s="784"/>
      <c r="H459" s="784"/>
      <c r="I459" s="784"/>
      <c r="J459" s="784"/>
      <c r="K459" s="784"/>
      <c r="L459" s="784"/>
      <c r="M459" s="784"/>
      <c r="N459" s="784"/>
      <c r="O459" s="784"/>
      <c r="P459" s="784"/>
      <c r="Q459" s="784"/>
      <c r="R459" s="784"/>
      <c r="S459" s="784"/>
      <c r="T459" s="784"/>
      <c r="U459" s="784"/>
      <c r="V459" s="784"/>
      <c r="W459" s="784"/>
      <c r="X459" s="784"/>
      <c r="Y459" s="784"/>
      <c r="Z459" s="784"/>
      <c r="AA459" s="784"/>
      <c r="AB459" s="784"/>
    </row>
    <row r="460" spans="1:28" ht="13.5" customHeight="1" x14ac:dyDescent="0.3">
      <c r="A460" s="784"/>
      <c r="B460" s="784"/>
      <c r="C460" s="784"/>
      <c r="D460" s="784"/>
      <c r="E460" s="784"/>
      <c r="F460" s="784"/>
      <c r="G460" s="784"/>
      <c r="H460" s="784"/>
      <c r="I460" s="784"/>
      <c r="J460" s="784"/>
      <c r="K460" s="784"/>
      <c r="L460" s="784"/>
      <c r="M460" s="784"/>
      <c r="N460" s="784"/>
      <c r="O460" s="784"/>
      <c r="P460" s="784"/>
      <c r="Q460" s="784"/>
      <c r="R460" s="784"/>
      <c r="S460" s="784"/>
      <c r="T460" s="784"/>
      <c r="U460" s="784"/>
      <c r="V460" s="784"/>
      <c r="W460" s="784"/>
      <c r="X460" s="784"/>
      <c r="Y460" s="784"/>
      <c r="Z460" s="784"/>
      <c r="AA460" s="784"/>
      <c r="AB460" s="784"/>
    </row>
    <row r="461" spans="1:28" ht="13.5" customHeight="1" x14ac:dyDescent="0.3">
      <c r="A461" s="784"/>
      <c r="B461" s="784"/>
      <c r="C461" s="784"/>
      <c r="D461" s="784"/>
      <c r="E461" s="784"/>
      <c r="F461" s="784"/>
      <c r="G461" s="784"/>
      <c r="H461" s="784"/>
      <c r="I461" s="784"/>
      <c r="J461" s="784"/>
      <c r="K461" s="784"/>
      <c r="L461" s="784"/>
      <c r="M461" s="784"/>
      <c r="N461" s="784"/>
      <c r="O461" s="784"/>
      <c r="P461" s="784"/>
      <c r="Q461" s="784"/>
      <c r="R461" s="784"/>
      <c r="S461" s="784"/>
      <c r="T461" s="784"/>
      <c r="U461" s="784"/>
      <c r="V461" s="784"/>
      <c r="W461" s="784"/>
      <c r="X461" s="784"/>
      <c r="Y461" s="784"/>
      <c r="Z461" s="784"/>
      <c r="AA461" s="784"/>
      <c r="AB461" s="784"/>
    </row>
    <row r="462" spans="1:28" ht="13.5" customHeight="1" x14ac:dyDescent="0.3">
      <c r="A462" s="784"/>
      <c r="B462" s="784"/>
      <c r="C462" s="784"/>
      <c r="D462" s="784"/>
      <c r="E462" s="784"/>
      <c r="F462" s="784"/>
      <c r="G462" s="784"/>
      <c r="H462" s="784"/>
      <c r="I462" s="784"/>
      <c r="J462" s="784"/>
      <c r="K462" s="784"/>
      <c r="L462" s="784"/>
      <c r="M462" s="784"/>
      <c r="N462" s="784"/>
      <c r="O462" s="784"/>
      <c r="P462" s="784"/>
      <c r="Q462" s="784"/>
      <c r="R462" s="784"/>
      <c r="S462" s="784"/>
      <c r="T462" s="784"/>
      <c r="U462" s="784"/>
      <c r="V462" s="784"/>
      <c r="W462" s="784"/>
      <c r="X462" s="784"/>
      <c r="Y462" s="784"/>
      <c r="Z462" s="784"/>
      <c r="AA462" s="784"/>
      <c r="AB462" s="784"/>
    </row>
    <row r="463" spans="1:28" ht="13.5" customHeight="1" x14ac:dyDescent="0.3">
      <c r="A463" s="784"/>
      <c r="B463" s="784"/>
      <c r="C463" s="784"/>
      <c r="D463" s="784"/>
      <c r="E463" s="784"/>
      <c r="F463" s="784"/>
      <c r="G463" s="784"/>
      <c r="H463" s="784"/>
      <c r="I463" s="784"/>
      <c r="J463" s="784"/>
      <c r="K463" s="784"/>
      <c r="L463" s="784"/>
      <c r="M463" s="784"/>
      <c r="N463" s="784"/>
      <c r="O463" s="784"/>
      <c r="P463" s="784"/>
      <c r="Q463" s="784"/>
      <c r="R463" s="784"/>
      <c r="S463" s="784"/>
      <c r="T463" s="784"/>
      <c r="U463" s="784"/>
      <c r="V463" s="784"/>
      <c r="W463" s="784"/>
      <c r="X463" s="784"/>
      <c r="Y463" s="784"/>
      <c r="Z463" s="784"/>
      <c r="AA463" s="784"/>
      <c r="AB463" s="784"/>
    </row>
    <row r="464" spans="1:28" ht="13.5" customHeight="1" x14ac:dyDescent="0.3">
      <c r="A464" s="784"/>
      <c r="B464" s="784"/>
      <c r="C464" s="784"/>
      <c r="D464" s="784"/>
      <c r="E464" s="784"/>
      <c r="F464" s="784"/>
      <c r="G464" s="784"/>
      <c r="H464" s="784"/>
      <c r="I464" s="784"/>
      <c r="J464" s="784"/>
      <c r="K464" s="784"/>
      <c r="L464" s="784"/>
      <c r="M464" s="784"/>
      <c r="N464" s="784"/>
      <c r="O464" s="784"/>
      <c r="P464" s="784"/>
      <c r="Q464" s="784"/>
      <c r="R464" s="784"/>
      <c r="S464" s="784"/>
      <c r="T464" s="784"/>
      <c r="U464" s="784"/>
      <c r="V464" s="784"/>
      <c r="W464" s="784"/>
      <c r="X464" s="784"/>
      <c r="Y464" s="784"/>
      <c r="Z464" s="784"/>
      <c r="AA464" s="784"/>
      <c r="AB464" s="784"/>
    </row>
    <row r="465" spans="1:28" ht="13.5" customHeight="1" x14ac:dyDescent="0.3">
      <c r="A465" s="784"/>
      <c r="B465" s="784"/>
      <c r="C465" s="784"/>
      <c r="D465" s="784"/>
      <c r="E465" s="784"/>
      <c r="F465" s="784"/>
      <c r="G465" s="784"/>
      <c r="H465" s="784"/>
      <c r="I465" s="784"/>
      <c r="J465" s="784"/>
      <c r="K465" s="784"/>
      <c r="L465" s="784"/>
      <c r="M465" s="784"/>
      <c r="N465" s="784"/>
      <c r="O465" s="784"/>
      <c r="P465" s="784"/>
      <c r="Q465" s="784"/>
      <c r="R465" s="784"/>
      <c r="S465" s="784"/>
      <c r="T465" s="784"/>
      <c r="U465" s="784"/>
      <c r="V465" s="784"/>
      <c r="W465" s="784"/>
      <c r="X465" s="784"/>
      <c r="Y465" s="784"/>
      <c r="Z465" s="784"/>
      <c r="AA465" s="784"/>
      <c r="AB465" s="784"/>
    </row>
    <row r="466" spans="1:28" ht="13.5" customHeight="1" x14ac:dyDescent="0.3">
      <c r="A466" s="784"/>
      <c r="B466" s="784"/>
      <c r="C466" s="784"/>
      <c r="D466" s="784"/>
      <c r="E466" s="784"/>
      <c r="F466" s="784"/>
      <c r="G466" s="784"/>
      <c r="H466" s="784"/>
      <c r="I466" s="784"/>
      <c r="J466" s="784"/>
      <c r="K466" s="784"/>
      <c r="L466" s="784"/>
      <c r="M466" s="784"/>
      <c r="N466" s="784"/>
      <c r="O466" s="784"/>
      <c r="P466" s="784"/>
      <c r="Q466" s="784"/>
      <c r="R466" s="784"/>
      <c r="S466" s="784"/>
      <c r="T466" s="784"/>
      <c r="U466" s="784"/>
      <c r="V466" s="784"/>
      <c r="W466" s="784"/>
      <c r="X466" s="784"/>
      <c r="Y466" s="784"/>
      <c r="Z466" s="784"/>
      <c r="AA466" s="784"/>
      <c r="AB466" s="784"/>
    </row>
    <row r="467" spans="1:28" ht="13.5" customHeight="1" x14ac:dyDescent="0.3">
      <c r="A467" s="784"/>
      <c r="B467" s="784"/>
      <c r="C467" s="784"/>
      <c r="D467" s="784"/>
      <c r="E467" s="784"/>
      <c r="F467" s="784"/>
      <c r="G467" s="784"/>
      <c r="H467" s="784"/>
      <c r="I467" s="784"/>
      <c r="J467" s="784"/>
      <c r="K467" s="784"/>
      <c r="L467" s="784"/>
      <c r="M467" s="784"/>
      <c r="N467" s="784"/>
      <c r="O467" s="784"/>
      <c r="P467" s="784"/>
      <c r="Q467" s="784"/>
      <c r="R467" s="784"/>
      <c r="S467" s="784"/>
      <c r="T467" s="784"/>
      <c r="U467" s="784"/>
      <c r="V467" s="784"/>
      <c r="W467" s="784"/>
      <c r="X467" s="784"/>
      <c r="Y467" s="784"/>
      <c r="Z467" s="784"/>
      <c r="AA467" s="784"/>
      <c r="AB467" s="784"/>
    </row>
    <row r="468" spans="1:28" ht="13.5" customHeight="1" x14ac:dyDescent="0.3">
      <c r="A468" s="784"/>
      <c r="B468" s="784"/>
      <c r="C468" s="784"/>
      <c r="D468" s="784"/>
      <c r="E468" s="784"/>
      <c r="F468" s="784"/>
      <c r="G468" s="784"/>
      <c r="H468" s="784"/>
      <c r="I468" s="784"/>
      <c r="J468" s="784"/>
      <c r="K468" s="784"/>
      <c r="L468" s="784"/>
      <c r="M468" s="784"/>
      <c r="N468" s="784"/>
      <c r="O468" s="784"/>
      <c r="P468" s="784"/>
      <c r="Q468" s="784"/>
      <c r="R468" s="784"/>
      <c r="S468" s="784"/>
      <c r="T468" s="784"/>
      <c r="U468" s="784"/>
      <c r="V468" s="784"/>
      <c r="W468" s="784"/>
      <c r="X468" s="784"/>
      <c r="Y468" s="784"/>
      <c r="Z468" s="784"/>
      <c r="AA468" s="784"/>
      <c r="AB468" s="784"/>
    </row>
    <row r="469" spans="1:28" ht="13.5" customHeight="1" x14ac:dyDescent="0.3">
      <c r="A469" s="784"/>
      <c r="B469" s="784"/>
      <c r="C469" s="784"/>
      <c r="D469" s="784"/>
      <c r="E469" s="784"/>
      <c r="F469" s="784"/>
      <c r="G469" s="784"/>
      <c r="H469" s="784"/>
      <c r="I469" s="784"/>
      <c r="J469" s="784"/>
      <c r="K469" s="784"/>
      <c r="L469" s="784"/>
      <c r="M469" s="784"/>
      <c r="N469" s="784"/>
      <c r="O469" s="784"/>
      <c r="P469" s="784"/>
      <c r="Q469" s="784"/>
      <c r="R469" s="784"/>
      <c r="S469" s="784"/>
      <c r="T469" s="784"/>
      <c r="U469" s="784"/>
      <c r="V469" s="784"/>
      <c r="W469" s="784"/>
      <c r="X469" s="784"/>
      <c r="Y469" s="784"/>
      <c r="Z469" s="784"/>
      <c r="AA469" s="784"/>
      <c r="AB469" s="784"/>
    </row>
    <row r="470" spans="1:28" ht="13.5" customHeight="1" x14ac:dyDescent="0.3">
      <c r="A470" s="784"/>
      <c r="B470" s="784"/>
      <c r="C470" s="784"/>
      <c r="D470" s="784"/>
      <c r="E470" s="784"/>
      <c r="F470" s="784"/>
      <c r="G470" s="784"/>
      <c r="H470" s="784"/>
      <c r="I470" s="784"/>
      <c r="J470" s="784"/>
      <c r="K470" s="784"/>
      <c r="L470" s="784"/>
      <c r="M470" s="784"/>
      <c r="N470" s="784"/>
      <c r="O470" s="784"/>
      <c r="P470" s="784"/>
      <c r="Q470" s="784"/>
      <c r="R470" s="784"/>
      <c r="S470" s="784"/>
      <c r="T470" s="784"/>
      <c r="U470" s="784"/>
      <c r="V470" s="784"/>
      <c r="W470" s="784"/>
      <c r="X470" s="784"/>
      <c r="Y470" s="784"/>
      <c r="Z470" s="784"/>
      <c r="AA470" s="784"/>
      <c r="AB470" s="784"/>
    </row>
    <row r="471" spans="1:28" ht="13.5" customHeight="1" x14ac:dyDescent="0.3">
      <c r="A471" s="784"/>
      <c r="B471" s="784"/>
      <c r="C471" s="784"/>
      <c r="D471" s="784"/>
      <c r="E471" s="784"/>
      <c r="F471" s="784"/>
      <c r="G471" s="784"/>
      <c r="H471" s="784"/>
      <c r="I471" s="784"/>
      <c r="J471" s="784"/>
      <c r="K471" s="784"/>
      <c r="L471" s="784"/>
      <c r="M471" s="784"/>
      <c r="N471" s="784"/>
      <c r="O471" s="784"/>
      <c r="P471" s="784"/>
      <c r="Q471" s="784"/>
      <c r="R471" s="784"/>
      <c r="S471" s="784"/>
      <c r="T471" s="784"/>
      <c r="U471" s="784"/>
      <c r="V471" s="784"/>
      <c r="W471" s="784"/>
      <c r="X471" s="784"/>
      <c r="Y471" s="784"/>
      <c r="Z471" s="784"/>
      <c r="AA471" s="784"/>
      <c r="AB471" s="784"/>
    </row>
    <row r="472" spans="1:28" ht="13.5" customHeight="1" x14ac:dyDescent="0.3">
      <c r="A472" s="784"/>
      <c r="B472" s="784"/>
      <c r="C472" s="784"/>
      <c r="D472" s="784"/>
      <c r="E472" s="784"/>
      <c r="F472" s="784"/>
      <c r="G472" s="784"/>
      <c r="H472" s="784"/>
      <c r="I472" s="784"/>
      <c r="J472" s="784"/>
      <c r="K472" s="784"/>
      <c r="L472" s="784"/>
      <c r="M472" s="784"/>
      <c r="N472" s="784"/>
      <c r="O472" s="784"/>
      <c r="P472" s="784"/>
      <c r="Q472" s="784"/>
      <c r="R472" s="784"/>
      <c r="S472" s="784"/>
      <c r="T472" s="784"/>
      <c r="U472" s="784"/>
      <c r="V472" s="784"/>
      <c r="W472" s="784"/>
      <c r="X472" s="784"/>
      <c r="Y472" s="784"/>
      <c r="Z472" s="784"/>
      <c r="AA472" s="784"/>
      <c r="AB472" s="784"/>
    </row>
    <row r="473" spans="1:28" ht="13.5" customHeight="1" x14ac:dyDescent="0.3">
      <c r="A473" s="784"/>
      <c r="B473" s="784"/>
      <c r="C473" s="784"/>
      <c r="D473" s="784"/>
      <c r="E473" s="784"/>
      <c r="F473" s="784"/>
      <c r="G473" s="784"/>
      <c r="H473" s="784"/>
      <c r="I473" s="784"/>
      <c r="J473" s="784"/>
      <c r="K473" s="784"/>
      <c r="L473" s="784"/>
      <c r="M473" s="784"/>
      <c r="N473" s="784"/>
      <c r="O473" s="784"/>
      <c r="P473" s="784"/>
      <c r="Q473" s="784"/>
      <c r="R473" s="784"/>
      <c r="S473" s="784"/>
      <c r="T473" s="784"/>
      <c r="U473" s="784"/>
      <c r="V473" s="784"/>
      <c r="W473" s="784"/>
      <c r="X473" s="784"/>
      <c r="Y473" s="784"/>
      <c r="Z473" s="784"/>
      <c r="AA473" s="784"/>
      <c r="AB473" s="784"/>
    </row>
    <row r="474" spans="1:28" ht="13.5" customHeight="1" x14ac:dyDescent="0.3">
      <c r="A474" s="784"/>
      <c r="B474" s="784"/>
      <c r="C474" s="784"/>
      <c r="D474" s="784"/>
      <c r="E474" s="784"/>
      <c r="F474" s="784"/>
      <c r="G474" s="784"/>
      <c r="H474" s="784"/>
      <c r="I474" s="784"/>
      <c r="J474" s="784"/>
      <c r="K474" s="784"/>
      <c r="L474" s="784"/>
      <c r="M474" s="784"/>
      <c r="N474" s="784"/>
      <c r="O474" s="784"/>
      <c r="P474" s="784"/>
      <c r="Q474" s="784"/>
      <c r="R474" s="784"/>
      <c r="S474" s="784"/>
      <c r="T474" s="784"/>
      <c r="U474" s="784"/>
      <c r="V474" s="784"/>
      <c r="W474" s="784"/>
      <c r="X474" s="784"/>
      <c r="Y474" s="784"/>
      <c r="Z474" s="784"/>
      <c r="AA474" s="784"/>
      <c r="AB474" s="784"/>
    </row>
    <row r="475" spans="1:28" ht="13.5" customHeight="1" x14ac:dyDescent="0.3">
      <c r="A475" s="784"/>
      <c r="B475" s="784"/>
      <c r="C475" s="784"/>
      <c r="D475" s="784"/>
      <c r="E475" s="784"/>
      <c r="F475" s="784"/>
      <c r="G475" s="784"/>
      <c r="H475" s="784"/>
      <c r="I475" s="784"/>
      <c r="J475" s="784"/>
      <c r="K475" s="784"/>
      <c r="L475" s="784"/>
      <c r="M475" s="784"/>
      <c r="N475" s="784"/>
      <c r="O475" s="784"/>
      <c r="P475" s="784"/>
      <c r="Q475" s="784"/>
      <c r="R475" s="784"/>
      <c r="S475" s="784"/>
      <c r="T475" s="784"/>
      <c r="U475" s="784"/>
      <c r="V475" s="784"/>
      <c r="W475" s="784"/>
      <c r="X475" s="784"/>
      <c r="Y475" s="784"/>
      <c r="Z475" s="784"/>
      <c r="AA475" s="784"/>
      <c r="AB475" s="784"/>
    </row>
    <row r="476" spans="1:28" ht="13.5" customHeight="1" x14ac:dyDescent="0.3">
      <c r="A476" s="784"/>
      <c r="B476" s="784"/>
      <c r="C476" s="784"/>
      <c r="D476" s="784"/>
      <c r="E476" s="784"/>
      <c r="F476" s="784"/>
      <c r="G476" s="784"/>
      <c r="H476" s="784"/>
      <c r="I476" s="784"/>
      <c r="J476" s="784"/>
      <c r="K476" s="784"/>
      <c r="L476" s="784"/>
      <c r="M476" s="784"/>
      <c r="N476" s="784"/>
      <c r="O476" s="784"/>
      <c r="P476" s="784"/>
      <c r="Q476" s="784"/>
      <c r="R476" s="784"/>
      <c r="S476" s="784"/>
      <c r="T476" s="784"/>
      <c r="U476" s="784"/>
      <c r="V476" s="784"/>
      <c r="W476" s="784"/>
      <c r="X476" s="784"/>
      <c r="Y476" s="784"/>
      <c r="Z476" s="784"/>
      <c r="AA476" s="784"/>
      <c r="AB476" s="784"/>
    </row>
    <row r="477" spans="1:28" ht="13.5" customHeight="1" x14ac:dyDescent="0.3">
      <c r="A477" s="784"/>
      <c r="B477" s="784"/>
      <c r="C477" s="784"/>
      <c r="D477" s="784"/>
      <c r="E477" s="784"/>
      <c r="F477" s="784"/>
      <c r="G477" s="784"/>
      <c r="H477" s="784"/>
      <c r="I477" s="784"/>
      <c r="J477" s="784"/>
      <c r="K477" s="784"/>
      <c r="L477" s="784"/>
      <c r="M477" s="784"/>
      <c r="N477" s="784"/>
      <c r="O477" s="784"/>
      <c r="P477" s="784"/>
      <c r="Q477" s="784"/>
      <c r="R477" s="784"/>
      <c r="S477" s="784"/>
      <c r="T477" s="784"/>
      <c r="U477" s="784"/>
      <c r="V477" s="784"/>
      <c r="W477" s="784"/>
      <c r="X477" s="784"/>
      <c r="Y477" s="784"/>
      <c r="Z477" s="784"/>
      <c r="AA477" s="784"/>
      <c r="AB477" s="784"/>
    </row>
    <row r="478" spans="1:28" ht="13.5" customHeight="1" x14ac:dyDescent="0.3">
      <c r="A478" s="784"/>
      <c r="B478" s="784"/>
      <c r="C478" s="784"/>
      <c r="D478" s="784"/>
      <c r="E478" s="784"/>
      <c r="F478" s="784"/>
      <c r="G478" s="784"/>
      <c r="H478" s="784"/>
      <c r="I478" s="784"/>
      <c r="J478" s="784"/>
      <c r="K478" s="784"/>
      <c r="L478" s="784"/>
      <c r="M478" s="784"/>
      <c r="N478" s="784"/>
      <c r="O478" s="784"/>
      <c r="P478" s="784"/>
      <c r="Q478" s="784"/>
      <c r="R478" s="784"/>
      <c r="S478" s="784"/>
      <c r="T478" s="784"/>
      <c r="U478" s="784"/>
      <c r="V478" s="784"/>
      <c r="W478" s="784"/>
      <c r="X478" s="784"/>
      <c r="Y478" s="784"/>
      <c r="Z478" s="784"/>
      <c r="AA478" s="784"/>
      <c r="AB478" s="784"/>
    </row>
    <row r="479" spans="1:28" ht="13.5" customHeight="1" x14ac:dyDescent="0.3">
      <c r="A479" s="784"/>
      <c r="B479" s="784"/>
      <c r="C479" s="784"/>
      <c r="D479" s="784"/>
      <c r="E479" s="784"/>
      <c r="F479" s="784"/>
      <c r="G479" s="784"/>
      <c r="H479" s="784"/>
      <c r="I479" s="784"/>
      <c r="J479" s="784"/>
      <c r="K479" s="784"/>
      <c r="L479" s="784"/>
      <c r="M479" s="784"/>
      <c r="N479" s="784"/>
      <c r="O479" s="784"/>
      <c r="P479" s="784"/>
      <c r="Q479" s="784"/>
      <c r="R479" s="784"/>
      <c r="S479" s="784"/>
      <c r="T479" s="784"/>
      <c r="U479" s="784"/>
      <c r="V479" s="784"/>
      <c r="W479" s="784"/>
      <c r="X479" s="784"/>
      <c r="Y479" s="784"/>
      <c r="Z479" s="784"/>
      <c r="AA479" s="784"/>
      <c r="AB479" s="784"/>
    </row>
    <row r="480" spans="1:28" ht="13.5" customHeight="1" x14ac:dyDescent="0.3">
      <c r="A480" s="784"/>
      <c r="B480" s="784"/>
      <c r="C480" s="784"/>
      <c r="D480" s="784"/>
      <c r="E480" s="784"/>
      <c r="F480" s="784"/>
      <c r="G480" s="784"/>
      <c r="H480" s="784"/>
      <c r="I480" s="784"/>
      <c r="J480" s="784"/>
      <c r="K480" s="784"/>
      <c r="L480" s="784"/>
      <c r="M480" s="784"/>
      <c r="N480" s="784"/>
      <c r="O480" s="784"/>
      <c r="P480" s="784"/>
      <c r="Q480" s="784"/>
      <c r="R480" s="784"/>
      <c r="S480" s="784"/>
      <c r="T480" s="784"/>
      <c r="U480" s="784"/>
      <c r="V480" s="784"/>
      <c r="W480" s="784"/>
      <c r="X480" s="784"/>
      <c r="Y480" s="784"/>
      <c r="Z480" s="784"/>
      <c r="AA480" s="784"/>
      <c r="AB480" s="784"/>
    </row>
    <row r="481" spans="1:28" ht="13.5" customHeight="1" x14ac:dyDescent="0.3">
      <c r="A481" s="784"/>
      <c r="B481" s="784"/>
      <c r="C481" s="784"/>
      <c r="D481" s="784"/>
      <c r="E481" s="784"/>
      <c r="F481" s="784"/>
      <c r="G481" s="784"/>
      <c r="H481" s="784"/>
      <c r="I481" s="784"/>
      <c r="J481" s="784"/>
      <c r="K481" s="784"/>
      <c r="L481" s="784"/>
      <c r="M481" s="784"/>
      <c r="N481" s="784"/>
      <c r="O481" s="784"/>
      <c r="P481" s="784"/>
      <c r="Q481" s="784"/>
      <c r="R481" s="784"/>
      <c r="S481" s="784"/>
      <c r="T481" s="784"/>
      <c r="U481" s="784"/>
      <c r="V481" s="784"/>
      <c r="W481" s="784"/>
      <c r="X481" s="784"/>
      <c r="Y481" s="784"/>
      <c r="Z481" s="784"/>
      <c r="AA481" s="784"/>
      <c r="AB481" s="784"/>
    </row>
    <row r="482" spans="1:28" ht="13.5" customHeight="1" x14ac:dyDescent="0.3">
      <c r="A482" s="784"/>
      <c r="B482" s="784"/>
      <c r="C482" s="784"/>
      <c r="D482" s="784"/>
      <c r="E482" s="784"/>
      <c r="F482" s="784"/>
      <c r="G482" s="784"/>
      <c r="H482" s="784"/>
      <c r="I482" s="784"/>
      <c r="J482" s="784"/>
      <c r="K482" s="784"/>
      <c r="L482" s="784"/>
      <c r="M482" s="784"/>
      <c r="N482" s="784"/>
      <c r="O482" s="784"/>
      <c r="P482" s="784"/>
      <c r="Q482" s="784"/>
      <c r="R482" s="784"/>
      <c r="S482" s="784"/>
      <c r="T482" s="784"/>
      <c r="U482" s="784"/>
      <c r="V482" s="784"/>
      <c r="W482" s="784"/>
      <c r="X482" s="784"/>
      <c r="Y482" s="784"/>
      <c r="Z482" s="784"/>
      <c r="AA482" s="784"/>
      <c r="AB482" s="784"/>
    </row>
    <row r="483" spans="1:28" ht="13.5" customHeight="1" x14ac:dyDescent="0.3">
      <c r="A483" s="784"/>
      <c r="B483" s="784"/>
      <c r="C483" s="784"/>
      <c r="D483" s="784"/>
      <c r="E483" s="784"/>
      <c r="F483" s="784"/>
      <c r="G483" s="784"/>
      <c r="H483" s="784"/>
      <c r="I483" s="784"/>
      <c r="J483" s="784"/>
      <c r="K483" s="784"/>
      <c r="L483" s="784"/>
      <c r="M483" s="784"/>
      <c r="N483" s="784"/>
      <c r="O483" s="784"/>
      <c r="P483" s="784"/>
      <c r="Q483" s="784"/>
      <c r="R483" s="784"/>
      <c r="S483" s="784"/>
      <c r="T483" s="784"/>
      <c r="U483" s="784"/>
      <c r="V483" s="784"/>
      <c r="W483" s="784"/>
      <c r="X483" s="784"/>
      <c r="Y483" s="784"/>
      <c r="Z483" s="784"/>
      <c r="AA483" s="784"/>
      <c r="AB483" s="784"/>
    </row>
    <row r="484" spans="1:28" ht="13.5" customHeight="1" x14ac:dyDescent="0.3">
      <c r="A484" s="784"/>
      <c r="B484" s="784"/>
      <c r="C484" s="784"/>
      <c r="D484" s="784"/>
      <c r="E484" s="784"/>
      <c r="F484" s="784"/>
      <c r="G484" s="784"/>
      <c r="H484" s="784"/>
      <c r="I484" s="784"/>
      <c r="J484" s="784"/>
      <c r="K484" s="784"/>
      <c r="L484" s="784"/>
      <c r="M484" s="784"/>
      <c r="N484" s="784"/>
      <c r="O484" s="784"/>
      <c r="P484" s="784"/>
      <c r="Q484" s="784"/>
      <c r="R484" s="784"/>
      <c r="S484" s="784"/>
      <c r="T484" s="784"/>
      <c r="U484" s="784"/>
      <c r="V484" s="784"/>
      <c r="W484" s="784"/>
      <c r="X484" s="784"/>
      <c r="Y484" s="784"/>
      <c r="Z484" s="784"/>
      <c r="AA484" s="784"/>
      <c r="AB484" s="784"/>
    </row>
    <row r="485" spans="1:28" ht="13.5" customHeight="1" x14ac:dyDescent="0.3">
      <c r="A485" s="784"/>
      <c r="B485" s="784"/>
      <c r="C485" s="784"/>
      <c r="D485" s="784"/>
      <c r="E485" s="784"/>
      <c r="F485" s="784"/>
      <c r="G485" s="784"/>
      <c r="H485" s="784"/>
      <c r="I485" s="784"/>
      <c r="J485" s="784"/>
      <c r="K485" s="784"/>
      <c r="L485" s="784"/>
      <c r="M485" s="784"/>
      <c r="N485" s="784"/>
      <c r="O485" s="784"/>
      <c r="P485" s="784"/>
      <c r="Q485" s="784"/>
      <c r="R485" s="784"/>
      <c r="S485" s="784"/>
      <c r="T485" s="784"/>
      <c r="U485" s="784"/>
      <c r="V485" s="784"/>
      <c r="W485" s="784"/>
      <c r="X485" s="784"/>
      <c r="Y485" s="784"/>
      <c r="Z485" s="784"/>
      <c r="AA485" s="784"/>
      <c r="AB485" s="784"/>
    </row>
    <row r="486" spans="1:28" ht="13.5" customHeight="1" x14ac:dyDescent="0.3">
      <c r="A486" s="784"/>
      <c r="B486" s="784"/>
      <c r="C486" s="784"/>
      <c r="D486" s="784"/>
      <c r="E486" s="784"/>
      <c r="F486" s="784"/>
      <c r="G486" s="784"/>
      <c r="H486" s="784"/>
      <c r="I486" s="784"/>
      <c r="J486" s="784"/>
      <c r="K486" s="784"/>
      <c r="L486" s="784"/>
      <c r="M486" s="784"/>
      <c r="N486" s="784"/>
      <c r="O486" s="784"/>
      <c r="P486" s="784"/>
      <c r="Q486" s="784"/>
      <c r="R486" s="784"/>
      <c r="S486" s="784"/>
      <c r="T486" s="784"/>
      <c r="U486" s="784"/>
      <c r="V486" s="784"/>
      <c r="W486" s="784"/>
      <c r="X486" s="784"/>
      <c r="Y486" s="784"/>
      <c r="Z486" s="784"/>
      <c r="AA486" s="784"/>
      <c r="AB486" s="784"/>
    </row>
    <row r="487" spans="1:28" ht="13.5" customHeight="1" x14ac:dyDescent="0.3">
      <c r="A487" s="784"/>
      <c r="B487" s="784"/>
      <c r="C487" s="784"/>
      <c r="D487" s="784"/>
      <c r="E487" s="784"/>
      <c r="F487" s="784"/>
      <c r="G487" s="784"/>
      <c r="H487" s="784"/>
      <c r="I487" s="784"/>
      <c r="J487" s="784"/>
      <c r="K487" s="784"/>
      <c r="L487" s="784"/>
      <c r="M487" s="784"/>
      <c r="N487" s="784"/>
      <c r="O487" s="784"/>
      <c r="P487" s="784"/>
      <c r="Q487" s="784"/>
      <c r="R487" s="784"/>
      <c r="S487" s="784"/>
      <c r="T487" s="784"/>
      <c r="U487" s="784"/>
      <c r="V487" s="784"/>
      <c r="W487" s="784"/>
      <c r="X487" s="784"/>
      <c r="Y487" s="784"/>
      <c r="Z487" s="784"/>
      <c r="AA487" s="784"/>
      <c r="AB487" s="784"/>
    </row>
    <row r="488" spans="1:28" ht="13.5" customHeight="1" x14ac:dyDescent="0.3">
      <c r="A488" s="784"/>
      <c r="B488" s="784"/>
      <c r="C488" s="784"/>
      <c r="D488" s="784"/>
      <c r="E488" s="784"/>
      <c r="F488" s="784"/>
      <c r="G488" s="784"/>
      <c r="H488" s="784"/>
      <c r="I488" s="784"/>
      <c r="J488" s="784"/>
      <c r="K488" s="784"/>
      <c r="L488" s="784"/>
      <c r="M488" s="784"/>
      <c r="N488" s="784"/>
      <c r="O488" s="784"/>
      <c r="P488" s="784"/>
      <c r="Q488" s="784"/>
      <c r="R488" s="784"/>
      <c r="S488" s="784"/>
      <c r="T488" s="784"/>
      <c r="U488" s="784"/>
      <c r="V488" s="784"/>
      <c r="W488" s="784"/>
      <c r="X488" s="784"/>
      <c r="Y488" s="784"/>
      <c r="Z488" s="784"/>
      <c r="AA488" s="784"/>
      <c r="AB488" s="784"/>
    </row>
    <row r="489" spans="1:28" ht="13.5" customHeight="1" x14ac:dyDescent="0.3">
      <c r="A489" s="784"/>
      <c r="B489" s="784"/>
      <c r="C489" s="784"/>
      <c r="D489" s="784"/>
      <c r="E489" s="784"/>
      <c r="F489" s="784"/>
      <c r="G489" s="784"/>
      <c r="H489" s="784"/>
      <c r="I489" s="784"/>
      <c r="J489" s="784"/>
      <c r="K489" s="784"/>
      <c r="L489" s="784"/>
      <c r="M489" s="784"/>
      <c r="N489" s="784"/>
      <c r="O489" s="784"/>
      <c r="P489" s="784"/>
      <c r="Q489" s="784"/>
      <c r="R489" s="784"/>
      <c r="S489" s="784"/>
      <c r="T489" s="784"/>
      <c r="U489" s="784"/>
      <c r="V489" s="784"/>
      <c r="W489" s="784"/>
      <c r="X489" s="784"/>
      <c r="Y489" s="784"/>
      <c r="Z489" s="784"/>
      <c r="AA489" s="784"/>
      <c r="AB489" s="784"/>
    </row>
    <row r="490" spans="1:28" ht="13.5" customHeight="1" x14ac:dyDescent="0.3">
      <c r="A490" s="784"/>
      <c r="B490" s="784"/>
      <c r="C490" s="784"/>
      <c r="D490" s="784"/>
      <c r="E490" s="784"/>
      <c r="F490" s="784"/>
      <c r="G490" s="784"/>
      <c r="H490" s="784"/>
      <c r="I490" s="784"/>
      <c r="J490" s="784"/>
      <c r="K490" s="784"/>
      <c r="L490" s="784"/>
      <c r="M490" s="784"/>
      <c r="N490" s="784"/>
      <c r="O490" s="784"/>
      <c r="P490" s="784"/>
      <c r="Q490" s="784"/>
      <c r="R490" s="784"/>
      <c r="S490" s="784"/>
      <c r="T490" s="784"/>
      <c r="U490" s="784"/>
      <c r="V490" s="784"/>
      <c r="W490" s="784"/>
      <c r="X490" s="784"/>
      <c r="Y490" s="784"/>
      <c r="Z490" s="784"/>
      <c r="AA490" s="784"/>
      <c r="AB490" s="784"/>
    </row>
    <row r="491" spans="1:28" ht="13.5" customHeight="1" x14ac:dyDescent="0.3">
      <c r="A491" s="784"/>
      <c r="B491" s="784"/>
      <c r="C491" s="784"/>
      <c r="D491" s="784"/>
      <c r="E491" s="784"/>
      <c r="F491" s="784"/>
      <c r="G491" s="784"/>
      <c r="H491" s="784"/>
      <c r="I491" s="784"/>
      <c r="J491" s="784"/>
      <c r="K491" s="784"/>
      <c r="L491" s="784"/>
      <c r="M491" s="784"/>
      <c r="N491" s="784"/>
      <c r="O491" s="784"/>
      <c r="P491" s="784"/>
      <c r="Q491" s="784"/>
      <c r="R491" s="784"/>
      <c r="S491" s="784"/>
      <c r="T491" s="784"/>
      <c r="U491" s="784"/>
      <c r="V491" s="784"/>
      <c r="W491" s="784"/>
      <c r="X491" s="784"/>
      <c r="Y491" s="784"/>
      <c r="Z491" s="784"/>
      <c r="AA491" s="784"/>
      <c r="AB491" s="784"/>
    </row>
    <row r="492" spans="1:28" ht="13.5" customHeight="1" x14ac:dyDescent="0.3">
      <c r="A492" s="784"/>
      <c r="B492" s="784"/>
      <c r="C492" s="784"/>
      <c r="D492" s="784"/>
      <c r="E492" s="784"/>
      <c r="F492" s="784"/>
      <c r="G492" s="784"/>
      <c r="H492" s="784"/>
      <c r="I492" s="784"/>
      <c r="J492" s="784"/>
      <c r="K492" s="784"/>
      <c r="L492" s="784"/>
      <c r="M492" s="784"/>
      <c r="N492" s="784"/>
      <c r="O492" s="784"/>
      <c r="P492" s="784"/>
      <c r="Q492" s="784"/>
      <c r="R492" s="784"/>
      <c r="S492" s="784"/>
      <c r="T492" s="784"/>
      <c r="U492" s="784"/>
      <c r="V492" s="784"/>
      <c r="W492" s="784"/>
      <c r="X492" s="784"/>
      <c r="Y492" s="784"/>
      <c r="Z492" s="784"/>
      <c r="AA492" s="784"/>
      <c r="AB492" s="784"/>
    </row>
    <row r="493" spans="1:28" ht="13.5" customHeight="1" x14ac:dyDescent="0.3">
      <c r="A493" s="784"/>
      <c r="B493" s="784"/>
      <c r="C493" s="784"/>
      <c r="D493" s="784"/>
      <c r="E493" s="784"/>
      <c r="F493" s="784"/>
      <c r="G493" s="784"/>
      <c r="H493" s="784"/>
      <c r="I493" s="784"/>
      <c r="J493" s="784"/>
      <c r="K493" s="784"/>
      <c r="L493" s="784"/>
      <c r="M493" s="784"/>
      <c r="N493" s="784"/>
      <c r="O493" s="784"/>
      <c r="P493" s="784"/>
      <c r="Q493" s="784"/>
      <c r="R493" s="784"/>
      <c r="S493" s="784"/>
      <c r="T493" s="784"/>
      <c r="U493" s="784"/>
      <c r="V493" s="784"/>
      <c r="W493" s="784"/>
      <c r="X493" s="784"/>
      <c r="Y493" s="784"/>
      <c r="Z493" s="784"/>
      <c r="AA493" s="784"/>
      <c r="AB493" s="784"/>
    </row>
    <row r="494" spans="1:28" ht="13.5" customHeight="1" x14ac:dyDescent="0.3">
      <c r="A494" s="784"/>
      <c r="B494" s="784"/>
      <c r="C494" s="784"/>
      <c r="D494" s="784"/>
      <c r="E494" s="784"/>
      <c r="F494" s="784"/>
      <c r="G494" s="784"/>
      <c r="H494" s="784"/>
      <c r="I494" s="784"/>
      <c r="J494" s="784"/>
      <c r="K494" s="784"/>
      <c r="L494" s="784"/>
      <c r="M494" s="784"/>
      <c r="N494" s="784"/>
      <c r="O494" s="784"/>
      <c r="P494" s="784"/>
      <c r="Q494" s="784"/>
      <c r="R494" s="784"/>
      <c r="S494" s="784"/>
      <c r="T494" s="784"/>
      <c r="U494" s="784"/>
      <c r="V494" s="784"/>
      <c r="W494" s="784"/>
      <c r="X494" s="784"/>
      <c r="Y494" s="784"/>
      <c r="Z494" s="784"/>
      <c r="AA494" s="784"/>
      <c r="AB494" s="784"/>
    </row>
    <row r="495" spans="1:28" ht="13.5" customHeight="1" x14ac:dyDescent="0.3">
      <c r="A495" s="784"/>
      <c r="B495" s="784"/>
      <c r="C495" s="784"/>
      <c r="D495" s="784"/>
      <c r="E495" s="784"/>
      <c r="F495" s="784"/>
      <c r="G495" s="784"/>
      <c r="H495" s="784"/>
      <c r="I495" s="784"/>
      <c r="J495" s="784"/>
      <c r="K495" s="784"/>
      <c r="L495" s="784"/>
      <c r="M495" s="784"/>
      <c r="N495" s="784"/>
      <c r="O495" s="784"/>
      <c r="P495" s="784"/>
      <c r="Q495" s="784"/>
      <c r="R495" s="784"/>
      <c r="S495" s="784"/>
      <c r="T495" s="784"/>
      <c r="U495" s="784"/>
      <c r="V495" s="784"/>
      <c r="W495" s="784"/>
      <c r="X495" s="784"/>
      <c r="Y495" s="784"/>
      <c r="Z495" s="784"/>
      <c r="AA495" s="784"/>
      <c r="AB495" s="784"/>
    </row>
    <row r="496" spans="1:28" ht="13.5" customHeight="1" x14ac:dyDescent="0.3">
      <c r="A496" s="784"/>
      <c r="B496" s="784"/>
      <c r="C496" s="784"/>
      <c r="D496" s="784"/>
      <c r="E496" s="784"/>
      <c r="F496" s="784"/>
      <c r="G496" s="784"/>
      <c r="H496" s="784"/>
      <c r="I496" s="784"/>
      <c r="J496" s="784"/>
      <c r="K496" s="784"/>
      <c r="L496" s="784"/>
      <c r="M496" s="784"/>
      <c r="N496" s="784"/>
      <c r="O496" s="784"/>
      <c r="P496" s="784"/>
      <c r="Q496" s="784"/>
      <c r="R496" s="784"/>
      <c r="S496" s="784"/>
      <c r="T496" s="784"/>
      <c r="U496" s="784"/>
      <c r="V496" s="784"/>
      <c r="W496" s="784"/>
      <c r="X496" s="784"/>
      <c r="Y496" s="784"/>
      <c r="Z496" s="784"/>
      <c r="AA496" s="784"/>
      <c r="AB496" s="784"/>
    </row>
    <row r="497" spans="1:28" ht="13.5" customHeight="1" x14ac:dyDescent="0.3">
      <c r="A497" s="784"/>
      <c r="B497" s="784"/>
      <c r="C497" s="784"/>
      <c r="D497" s="784"/>
      <c r="E497" s="784"/>
      <c r="F497" s="784"/>
      <c r="G497" s="784"/>
      <c r="H497" s="784"/>
      <c r="I497" s="784"/>
      <c r="J497" s="784"/>
      <c r="K497" s="784"/>
      <c r="L497" s="784"/>
      <c r="M497" s="784"/>
      <c r="N497" s="784"/>
      <c r="O497" s="784"/>
      <c r="P497" s="784"/>
      <c r="Q497" s="784"/>
      <c r="R497" s="784"/>
      <c r="S497" s="784"/>
      <c r="T497" s="784"/>
      <c r="U497" s="784"/>
      <c r="V497" s="784"/>
      <c r="W497" s="784"/>
      <c r="X497" s="784"/>
      <c r="Y497" s="784"/>
      <c r="Z497" s="784"/>
      <c r="AA497" s="784"/>
      <c r="AB497" s="784"/>
    </row>
    <row r="498" spans="1:28" ht="13.5" customHeight="1" x14ac:dyDescent="0.3">
      <c r="A498" s="784"/>
      <c r="B498" s="784"/>
      <c r="C498" s="784"/>
      <c r="D498" s="784"/>
      <c r="E498" s="784"/>
      <c r="F498" s="784"/>
      <c r="G498" s="784"/>
      <c r="H498" s="784"/>
      <c r="I498" s="784"/>
      <c r="J498" s="784"/>
      <c r="K498" s="784"/>
      <c r="L498" s="784"/>
      <c r="M498" s="784"/>
      <c r="N498" s="784"/>
      <c r="O498" s="784"/>
      <c r="P498" s="784"/>
      <c r="Q498" s="784"/>
      <c r="R498" s="784"/>
      <c r="S498" s="784"/>
      <c r="T498" s="784"/>
      <c r="U498" s="784"/>
      <c r="V498" s="784"/>
      <c r="W498" s="784"/>
      <c r="X498" s="784"/>
      <c r="Y498" s="784"/>
      <c r="Z498" s="784"/>
      <c r="AA498" s="784"/>
      <c r="AB498" s="784"/>
    </row>
    <row r="499" spans="1:28" ht="13.5" customHeight="1" x14ac:dyDescent="0.3">
      <c r="A499" s="784"/>
      <c r="B499" s="784"/>
      <c r="C499" s="784"/>
      <c r="D499" s="784"/>
      <c r="E499" s="784"/>
      <c r="F499" s="784"/>
      <c r="G499" s="784"/>
      <c r="H499" s="784"/>
      <c r="I499" s="784"/>
      <c r="J499" s="784"/>
      <c r="K499" s="784"/>
      <c r="L499" s="784"/>
      <c r="M499" s="784"/>
      <c r="N499" s="784"/>
      <c r="O499" s="784"/>
      <c r="P499" s="784"/>
      <c r="Q499" s="784"/>
      <c r="R499" s="784"/>
      <c r="S499" s="784"/>
      <c r="T499" s="784"/>
      <c r="U499" s="784"/>
      <c r="V499" s="784"/>
      <c r="W499" s="784"/>
      <c r="X499" s="784"/>
      <c r="Y499" s="784"/>
      <c r="Z499" s="784"/>
      <c r="AA499" s="784"/>
      <c r="AB499" s="784"/>
    </row>
    <row r="500" spans="1:28" ht="13.5" customHeight="1" x14ac:dyDescent="0.3">
      <c r="A500" s="784"/>
      <c r="B500" s="784"/>
      <c r="C500" s="784"/>
      <c r="D500" s="784"/>
      <c r="E500" s="784"/>
      <c r="F500" s="784"/>
      <c r="G500" s="784"/>
      <c r="H500" s="784"/>
      <c r="I500" s="784"/>
      <c r="J500" s="784"/>
      <c r="K500" s="784"/>
      <c r="L500" s="784"/>
      <c r="M500" s="784"/>
      <c r="N500" s="784"/>
      <c r="O500" s="784"/>
      <c r="P500" s="784"/>
      <c r="Q500" s="784"/>
      <c r="R500" s="784"/>
      <c r="S500" s="784"/>
      <c r="T500" s="784"/>
      <c r="U500" s="784"/>
      <c r="V500" s="784"/>
      <c r="W500" s="784"/>
      <c r="X500" s="784"/>
      <c r="Y500" s="784"/>
      <c r="Z500" s="784"/>
      <c r="AA500" s="784"/>
      <c r="AB500" s="784"/>
    </row>
    <row r="501" spans="1:28" ht="13.5" customHeight="1" x14ac:dyDescent="0.3">
      <c r="A501" s="784"/>
      <c r="B501" s="784"/>
      <c r="C501" s="784"/>
      <c r="D501" s="784"/>
      <c r="E501" s="784"/>
      <c r="F501" s="784"/>
      <c r="G501" s="784"/>
      <c r="H501" s="784"/>
      <c r="I501" s="784"/>
      <c r="J501" s="784"/>
      <c r="K501" s="784"/>
      <c r="L501" s="784"/>
      <c r="M501" s="784"/>
      <c r="N501" s="784"/>
      <c r="O501" s="784"/>
      <c r="P501" s="784"/>
      <c r="Q501" s="784"/>
      <c r="R501" s="784"/>
      <c r="S501" s="784"/>
      <c r="T501" s="784"/>
      <c r="U501" s="784"/>
      <c r="V501" s="784"/>
      <c r="W501" s="784"/>
      <c r="X501" s="784"/>
      <c r="Y501" s="784"/>
      <c r="Z501" s="784"/>
      <c r="AA501" s="784"/>
      <c r="AB501" s="784"/>
    </row>
    <row r="502" spans="1:28" ht="13.5" customHeight="1" x14ac:dyDescent="0.3">
      <c r="A502" s="784"/>
      <c r="B502" s="784"/>
      <c r="C502" s="784"/>
      <c r="D502" s="784"/>
      <c r="E502" s="784"/>
      <c r="F502" s="784"/>
      <c r="G502" s="784"/>
      <c r="H502" s="784"/>
      <c r="I502" s="784"/>
      <c r="J502" s="784"/>
      <c r="K502" s="784"/>
      <c r="L502" s="784"/>
      <c r="M502" s="784"/>
      <c r="N502" s="784"/>
      <c r="O502" s="784"/>
      <c r="P502" s="784"/>
      <c r="Q502" s="784"/>
      <c r="R502" s="784"/>
      <c r="S502" s="784"/>
      <c r="T502" s="784"/>
      <c r="U502" s="784"/>
      <c r="V502" s="784"/>
      <c r="W502" s="784"/>
      <c r="X502" s="784"/>
      <c r="Y502" s="784"/>
      <c r="Z502" s="784"/>
      <c r="AA502" s="784"/>
      <c r="AB502" s="784"/>
    </row>
    <row r="503" spans="1:28" ht="13.5" customHeight="1" x14ac:dyDescent="0.3">
      <c r="A503" s="784"/>
      <c r="B503" s="784"/>
      <c r="C503" s="784"/>
      <c r="D503" s="784"/>
      <c r="E503" s="784"/>
      <c r="F503" s="784"/>
      <c r="G503" s="784"/>
      <c r="H503" s="784"/>
      <c r="I503" s="784"/>
      <c r="J503" s="784"/>
      <c r="K503" s="784"/>
      <c r="L503" s="784"/>
      <c r="M503" s="784"/>
      <c r="N503" s="784"/>
      <c r="O503" s="784"/>
      <c r="P503" s="784"/>
      <c r="Q503" s="784"/>
      <c r="R503" s="784"/>
      <c r="S503" s="784"/>
      <c r="T503" s="784"/>
      <c r="U503" s="784"/>
      <c r="V503" s="784"/>
      <c r="W503" s="784"/>
      <c r="X503" s="784"/>
      <c r="Y503" s="784"/>
      <c r="Z503" s="784"/>
      <c r="AA503" s="784"/>
      <c r="AB503" s="784"/>
    </row>
    <row r="504" spans="1:28" ht="13.5" customHeight="1" x14ac:dyDescent="0.3">
      <c r="A504" s="784"/>
      <c r="B504" s="784"/>
      <c r="C504" s="784"/>
      <c r="D504" s="784"/>
      <c r="E504" s="784"/>
      <c r="F504" s="784"/>
      <c r="G504" s="784"/>
      <c r="H504" s="784"/>
      <c r="I504" s="784"/>
      <c r="J504" s="784"/>
      <c r="K504" s="784"/>
      <c r="L504" s="784"/>
      <c r="M504" s="784"/>
      <c r="N504" s="784"/>
      <c r="O504" s="784"/>
      <c r="P504" s="784"/>
      <c r="Q504" s="784"/>
      <c r="R504" s="784"/>
      <c r="S504" s="784"/>
      <c r="T504" s="784"/>
      <c r="U504" s="784"/>
      <c r="V504" s="784"/>
      <c r="W504" s="784"/>
      <c r="X504" s="784"/>
      <c r="Y504" s="784"/>
      <c r="Z504" s="784"/>
      <c r="AA504" s="784"/>
      <c r="AB504" s="784"/>
    </row>
    <row r="505" spans="1:28" ht="13.5" customHeight="1" x14ac:dyDescent="0.3">
      <c r="A505" s="784"/>
      <c r="B505" s="784"/>
      <c r="C505" s="784"/>
      <c r="D505" s="784"/>
      <c r="E505" s="784"/>
      <c r="F505" s="784"/>
      <c r="G505" s="784"/>
      <c r="H505" s="784"/>
      <c r="I505" s="784"/>
      <c r="J505" s="784"/>
      <c r="K505" s="784"/>
      <c r="L505" s="784"/>
      <c r="M505" s="784"/>
      <c r="N505" s="784"/>
      <c r="O505" s="784"/>
      <c r="P505" s="784"/>
      <c r="Q505" s="784"/>
      <c r="R505" s="784"/>
      <c r="S505" s="784"/>
      <c r="T505" s="784"/>
      <c r="U505" s="784"/>
      <c r="V505" s="784"/>
      <c r="W505" s="784"/>
      <c r="X505" s="784"/>
      <c r="Y505" s="784"/>
      <c r="Z505" s="784"/>
      <c r="AA505" s="784"/>
      <c r="AB505" s="784"/>
    </row>
    <row r="506" spans="1:28" ht="13.5" customHeight="1" x14ac:dyDescent="0.3">
      <c r="A506" s="784"/>
      <c r="B506" s="784"/>
      <c r="C506" s="784"/>
      <c r="D506" s="784"/>
      <c r="E506" s="784"/>
      <c r="F506" s="784"/>
      <c r="G506" s="784"/>
      <c r="H506" s="784"/>
      <c r="I506" s="784"/>
      <c r="J506" s="784"/>
      <c r="K506" s="784"/>
      <c r="L506" s="784"/>
      <c r="M506" s="784"/>
      <c r="N506" s="784"/>
      <c r="O506" s="784"/>
      <c r="P506" s="784"/>
      <c r="Q506" s="784"/>
      <c r="R506" s="784"/>
      <c r="S506" s="784"/>
      <c r="T506" s="784"/>
      <c r="U506" s="784"/>
      <c r="V506" s="784"/>
      <c r="W506" s="784"/>
      <c r="X506" s="784"/>
      <c r="Y506" s="784"/>
      <c r="Z506" s="784"/>
      <c r="AA506" s="784"/>
      <c r="AB506" s="784"/>
    </row>
    <row r="507" spans="1:28" ht="13.5" customHeight="1" x14ac:dyDescent="0.3">
      <c r="A507" s="784"/>
      <c r="B507" s="784"/>
      <c r="C507" s="784"/>
      <c r="D507" s="784"/>
      <c r="E507" s="784"/>
      <c r="F507" s="784"/>
      <c r="G507" s="784"/>
      <c r="H507" s="784"/>
      <c r="I507" s="784"/>
      <c r="J507" s="784"/>
      <c r="K507" s="784"/>
      <c r="L507" s="784"/>
      <c r="M507" s="784"/>
      <c r="N507" s="784"/>
      <c r="O507" s="784"/>
      <c r="P507" s="784"/>
      <c r="Q507" s="784"/>
      <c r="R507" s="784"/>
      <c r="S507" s="784"/>
      <c r="T507" s="784"/>
      <c r="U507" s="784"/>
      <c r="V507" s="784"/>
      <c r="W507" s="784"/>
      <c r="X507" s="784"/>
      <c r="Y507" s="784"/>
      <c r="Z507" s="784"/>
      <c r="AA507" s="784"/>
      <c r="AB507" s="784"/>
    </row>
    <row r="508" spans="1:28" ht="13.5" customHeight="1" x14ac:dyDescent="0.3">
      <c r="A508" s="784"/>
      <c r="B508" s="784"/>
      <c r="C508" s="784"/>
      <c r="D508" s="784"/>
      <c r="E508" s="784"/>
      <c r="F508" s="784"/>
      <c r="G508" s="784"/>
      <c r="H508" s="784"/>
      <c r="I508" s="784"/>
      <c r="J508" s="784"/>
      <c r="K508" s="784"/>
      <c r="L508" s="784"/>
      <c r="M508" s="784"/>
      <c r="N508" s="784"/>
      <c r="O508" s="784"/>
      <c r="P508" s="784"/>
      <c r="Q508" s="784"/>
      <c r="R508" s="784"/>
      <c r="S508" s="784"/>
      <c r="T508" s="784"/>
      <c r="U508" s="784"/>
      <c r="V508" s="784"/>
      <c r="W508" s="784"/>
      <c r="X508" s="784"/>
      <c r="Y508" s="784"/>
      <c r="Z508" s="784"/>
      <c r="AA508" s="784"/>
      <c r="AB508" s="784"/>
    </row>
    <row r="509" spans="1:28" ht="13.5" customHeight="1" x14ac:dyDescent="0.3">
      <c r="A509" s="784"/>
      <c r="B509" s="784"/>
      <c r="C509" s="784"/>
      <c r="D509" s="784"/>
      <c r="E509" s="784"/>
      <c r="F509" s="784"/>
      <c r="G509" s="784"/>
      <c r="H509" s="784"/>
      <c r="I509" s="784"/>
      <c r="J509" s="784"/>
      <c r="K509" s="784"/>
      <c r="L509" s="784"/>
      <c r="M509" s="784"/>
      <c r="N509" s="784"/>
      <c r="O509" s="784"/>
      <c r="P509" s="784"/>
      <c r="Q509" s="784"/>
      <c r="R509" s="784"/>
      <c r="S509" s="784"/>
      <c r="T509" s="784"/>
      <c r="U509" s="784"/>
      <c r="V509" s="784"/>
      <c r="W509" s="784"/>
      <c r="X509" s="784"/>
      <c r="Y509" s="784"/>
      <c r="Z509" s="784"/>
      <c r="AA509" s="784"/>
      <c r="AB509" s="784"/>
    </row>
    <row r="510" spans="1:28" ht="13.5" customHeight="1" x14ac:dyDescent="0.3">
      <c r="A510" s="784"/>
      <c r="B510" s="784"/>
      <c r="C510" s="784"/>
      <c r="D510" s="784"/>
      <c r="E510" s="784"/>
      <c r="F510" s="784"/>
      <c r="G510" s="784"/>
      <c r="H510" s="784"/>
      <c r="I510" s="784"/>
      <c r="J510" s="784"/>
      <c r="K510" s="784"/>
      <c r="L510" s="784"/>
      <c r="M510" s="784"/>
      <c r="N510" s="784"/>
      <c r="O510" s="784"/>
      <c r="P510" s="784"/>
      <c r="Q510" s="784"/>
      <c r="R510" s="784"/>
      <c r="S510" s="784"/>
      <c r="T510" s="784"/>
      <c r="U510" s="784"/>
      <c r="V510" s="784"/>
      <c r="W510" s="784"/>
      <c r="X510" s="784"/>
      <c r="Y510" s="784"/>
      <c r="Z510" s="784"/>
      <c r="AA510" s="784"/>
      <c r="AB510" s="784"/>
    </row>
    <row r="511" spans="1:28" ht="13.5" customHeight="1" x14ac:dyDescent="0.3">
      <c r="A511" s="784"/>
      <c r="B511" s="784"/>
      <c r="C511" s="784"/>
      <c r="D511" s="784"/>
      <c r="E511" s="784"/>
      <c r="F511" s="784"/>
      <c r="G511" s="784"/>
      <c r="H511" s="784"/>
      <c r="I511" s="784"/>
      <c r="J511" s="784"/>
      <c r="K511" s="784"/>
      <c r="L511" s="784"/>
      <c r="M511" s="784"/>
      <c r="N511" s="784"/>
      <c r="O511" s="784"/>
      <c r="P511" s="784"/>
      <c r="Q511" s="784"/>
      <c r="R511" s="784"/>
      <c r="S511" s="784"/>
      <c r="T511" s="784"/>
      <c r="U511" s="784"/>
      <c r="V511" s="784"/>
      <c r="W511" s="784"/>
      <c r="X511" s="784"/>
      <c r="Y511" s="784"/>
      <c r="Z511" s="784"/>
      <c r="AA511" s="784"/>
      <c r="AB511" s="784"/>
    </row>
    <row r="512" spans="1:28" ht="13.5" customHeight="1" x14ac:dyDescent="0.3">
      <c r="A512" s="784"/>
      <c r="B512" s="784"/>
      <c r="C512" s="784"/>
      <c r="D512" s="784"/>
      <c r="E512" s="784"/>
      <c r="F512" s="784"/>
      <c r="G512" s="784"/>
      <c r="H512" s="784"/>
      <c r="I512" s="784"/>
      <c r="J512" s="784"/>
      <c r="K512" s="784"/>
      <c r="L512" s="784"/>
      <c r="M512" s="784"/>
      <c r="N512" s="784"/>
      <c r="O512" s="784"/>
      <c r="P512" s="784"/>
      <c r="Q512" s="784"/>
      <c r="R512" s="784"/>
      <c r="S512" s="784"/>
      <c r="T512" s="784"/>
      <c r="U512" s="784"/>
      <c r="V512" s="784"/>
      <c r="W512" s="784"/>
      <c r="X512" s="784"/>
      <c r="Y512" s="784"/>
      <c r="Z512" s="784"/>
      <c r="AA512" s="784"/>
      <c r="AB512" s="784"/>
    </row>
    <row r="513" spans="1:28" ht="13.5" customHeight="1" x14ac:dyDescent="0.3">
      <c r="A513" s="784"/>
      <c r="B513" s="784"/>
      <c r="C513" s="784"/>
      <c r="D513" s="784"/>
      <c r="E513" s="784"/>
      <c r="F513" s="784"/>
      <c r="G513" s="784"/>
      <c r="H513" s="784"/>
      <c r="I513" s="784"/>
      <c r="J513" s="784"/>
      <c r="K513" s="784"/>
      <c r="L513" s="784"/>
      <c r="M513" s="784"/>
      <c r="N513" s="784"/>
      <c r="O513" s="784"/>
      <c r="P513" s="784"/>
      <c r="Q513" s="784"/>
      <c r="R513" s="784"/>
      <c r="S513" s="784"/>
      <c r="T513" s="784"/>
      <c r="U513" s="784"/>
      <c r="V513" s="784"/>
      <c r="W513" s="784"/>
      <c r="X513" s="784"/>
      <c r="Y513" s="784"/>
      <c r="Z513" s="784"/>
      <c r="AA513" s="784"/>
      <c r="AB513" s="784"/>
    </row>
    <row r="514" spans="1:28" ht="13.5" customHeight="1" x14ac:dyDescent="0.3">
      <c r="A514" s="784"/>
      <c r="B514" s="784"/>
      <c r="C514" s="784"/>
      <c r="D514" s="784"/>
      <c r="E514" s="784"/>
      <c r="F514" s="784"/>
      <c r="G514" s="784"/>
      <c r="H514" s="784"/>
      <c r="I514" s="784"/>
      <c r="J514" s="784"/>
      <c r="K514" s="784"/>
      <c r="L514" s="784"/>
      <c r="M514" s="784"/>
      <c r="N514" s="784"/>
      <c r="O514" s="784"/>
      <c r="P514" s="784"/>
      <c r="Q514" s="784"/>
      <c r="R514" s="784"/>
      <c r="S514" s="784"/>
      <c r="T514" s="784"/>
      <c r="U514" s="784"/>
      <c r="V514" s="784"/>
      <c r="W514" s="784"/>
      <c r="X514" s="784"/>
      <c r="Y514" s="784"/>
      <c r="Z514" s="784"/>
      <c r="AA514" s="784"/>
      <c r="AB514" s="784"/>
    </row>
    <row r="515" spans="1:28" ht="13.5" customHeight="1" x14ac:dyDescent="0.3">
      <c r="A515" s="784"/>
      <c r="B515" s="784"/>
      <c r="C515" s="784"/>
      <c r="D515" s="784"/>
      <c r="E515" s="784"/>
      <c r="F515" s="784"/>
      <c r="G515" s="784"/>
      <c r="H515" s="784"/>
      <c r="I515" s="784"/>
      <c r="J515" s="784"/>
      <c r="K515" s="784"/>
      <c r="L515" s="784"/>
      <c r="M515" s="784"/>
      <c r="N515" s="784"/>
      <c r="O515" s="784"/>
      <c r="P515" s="784"/>
      <c r="Q515" s="784"/>
      <c r="R515" s="784"/>
      <c r="S515" s="784"/>
      <c r="T515" s="784"/>
      <c r="U515" s="784"/>
      <c r="V515" s="784"/>
      <c r="W515" s="784"/>
      <c r="X515" s="784"/>
      <c r="Y515" s="784"/>
      <c r="Z515" s="784"/>
      <c r="AA515" s="784"/>
      <c r="AB515" s="784"/>
    </row>
    <row r="516" spans="1:28" ht="13.5" customHeight="1" x14ac:dyDescent="0.3">
      <c r="A516" s="784"/>
      <c r="B516" s="784"/>
      <c r="C516" s="784"/>
      <c r="D516" s="784"/>
      <c r="E516" s="784"/>
      <c r="F516" s="784"/>
      <c r="G516" s="784"/>
      <c r="H516" s="784"/>
      <c r="I516" s="784"/>
      <c r="J516" s="784"/>
      <c r="K516" s="784"/>
      <c r="L516" s="784"/>
      <c r="M516" s="784"/>
      <c r="N516" s="784"/>
      <c r="O516" s="784"/>
      <c r="P516" s="784"/>
      <c r="Q516" s="784"/>
      <c r="R516" s="784"/>
      <c r="S516" s="784"/>
      <c r="T516" s="784"/>
      <c r="U516" s="784"/>
      <c r="V516" s="784"/>
      <c r="W516" s="784"/>
      <c r="X516" s="784"/>
      <c r="Y516" s="784"/>
      <c r="Z516" s="784"/>
      <c r="AA516" s="784"/>
      <c r="AB516" s="784"/>
    </row>
    <row r="517" spans="1:28" ht="13.5" customHeight="1" x14ac:dyDescent="0.3">
      <c r="A517" s="784"/>
      <c r="B517" s="784"/>
      <c r="C517" s="784"/>
      <c r="D517" s="784"/>
      <c r="E517" s="784"/>
      <c r="F517" s="784"/>
      <c r="G517" s="784"/>
      <c r="H517" s="784"/>
      <c r="I517" s="784"/>
      <c r="J517" s="784"/>
      <c r="K517" s="784"/>
      <c r="L517" s="784"/>
      <c r="M517" s="784"/>
      <c r="N517" s="784"/>
      <c r="O517" s="784"/>
      <c r="P517" s="784"/>
      <c r="Q517" s="784"/>
      <c r="R517" s="784"/>
      <c r="S517" s="784"/>
      <c r="T517" s="784"/>
      <c r="U517" s="784"/>
      <c r="V517" s="784"/>
      <c r="W517" s="784"/>
      <c r="X517" s="784"/>
      <c r="Y517" s="784"/>
      <c r="Z517" s="784"/>
      <c r="AA517" s="784"/>
      <c r="AB517" s="784"/>
    </row>
    <row r="518" spans="1:28" ht="13.5" customHeight="1" x14ac:dyDescent="0.3">
      <c r="A518" s="784"/>
      <c r="B518" s="784"/>
      <c r="C518" s="784"/>
      <c r="D518" s="784"/>
      <c r="E518" s="784"/>
      <c r="F518" s="784"/>
      <c r="G518" s="784"/>
      <c r="H518" s="784"/>
      <c r="I518" s="784"/>
      <c r="J518" s="784"/>
      <c r="K518" s="784"/>
      <c r="L518" s="784"/>
      <c r="M518" s="784"/>
      <c r="N518" s="784"/>
      <c r="O518" s="784"/>
      <c r="P518" s="784"/>
      <c r="Q518" s="784"/>
      <c r="R518" s="784"/>
      <c r="S518" s="784"/>
      <c r="T518" s="784"/>
      <c r="U518" s="784"/>
      <c r="V518" s="784"/>
      <c r="W518" s="784"/>
      <c r="X518" s="784"/>
      <c r="Y518" s="784"/>
      <c r="Z518" s="784"/>
      <c r="AA518" s="784"/>
      <c r="AB518" s="784"/>
    </row>
    <row r="519" spans="1:28" ht="13.5" customHeight="1" x14ac:dyDescent="0.3">
      <c r="A519" s="784"/>
      <c r="B519" s="784"/>
      <c r="C519" s="784"/>
      <c r="D519" s="784"/>
      <c r="E519" s="784"/>
      <c r="F519" s="784"/>
      <c r="G519" s="784"/>
      <c r="H519" s="784"/>
      <c r="I519" s="784"/>
      <c r="J519" s="784"/>
      <c r="K519" s="784"/>
      <c r="L519" s="784"/>
      <c r="M519" s="784"/>
      <c r="N519" s="784"/>
      <c r="O519" s="784"/>
      <c r="P519" s="784"/>
      <c r="Q519" s="784"/>
      <c r="R519" s="784"/>
      <c r="S519" s="784"/>
      <c r="T519" s="784"/>
      <c r="U519" s="784"/>
      <c r="V519" s="784"/>
      <c r="W519" s="784"/>
      <c r="X519" s="784"/>
      <c r="Y519" s="784"/>
      <c r="Z519" s="784"/>
      <c r="AA519" s="784"/>
      <c r="AB519" s="784"/>
    </row>
    <row r="520" spans="1:28" ht="13.5" customHeight="1" x14ac:dyDescent="0.3">
      <c r="A520" s="784"/>
      <c r="B520" s="784"/>
      <c r="C520" s="784"/>
      <c r="D520" s="784"/>
      <c r="E520" s="784"/>
      <c r="F520" s="784"/>
      <c r="G520" s="784"/>
      <c r="H520" s="784"/>
      <c r="I520" s="784"/>
      <c r="J520" s="784"/>
      <c r="K520" s="784"/>
      <c r="L520" s="784"/>
      <c r="M520" s="784"/>
      <c r="N520" s="784"/>
      <c r="O520" s="784"/>
      <c r="P520" s="784"/>
      <c r="Q520" s="784"/>
      <c r="R520" s="784"/>
      <c r="S520" s="784"/>
      <c r="T520" s="784"/>
      <c r="U520" s="784"/>
      <c r="V520" s="784"/>
      <c r="W520" s="784"/>
      <c r="X520" s="784"/>
      <c r="Y520" s="784"/>
      <c r="Z520" s="784"/>
      <c r="AA520" s="784"/>
      <c r="AB520" s="784"/>
    </row>
    <row r="521" spans="1:28" ht="13.5" customHeight="1" x14ac:dyDescent="0.3">
      <c r="A521" s="784"/>
      <c r="B521" s="784"/>
      <c r="C521" s="784"/>
      <c r="D521" s="784"/>
      <c r="E521" s="784"/>
      <c r="F521" s="784"/>
      <c r="G521" s="784"/>
      <c r="H521" s="784"/>
      <c r="I521" s="784"/>
      <c r="J521" s="784"/>
      <c r="K521" s="784"/>
      <c r="L521" s="784"/>
      <c r="M521" s="784"/>
      <c r="N521" s="784"/>
      <c r="O521" s="784"/>
      <c r="P521" s="784"/>
      <c r="Q521" s="784"/>
      <c r="R521" s="784"/>
      <c r="S521" s="784"/>
      <c r="T521" s="784"/>
      <c r="U521" s="784"/>
      <c r="V521" s="784"/>
      <c r="W521" s="784"/>
      <c r="X521" s="784"/>
      <c r="Y521" s="784"/>
      <c r="Z521" s="784"/>
      <c r="AA521" s="784"/>
      <c r="AB521" s="784"/>
    </row>
    <row r="522" spans="1:28" ht="13.5" customHeight="1" x14ac:dyDescent="0.3">
      <c r="A522" s="784"/>
      <c r="B522" s="784"/>
      <c r="C522" s="784"/>
      <c r="D522" s="784"/>
      <c r="E522" s="784"/>
      <c r="F522" s="784"/>
      <c r="G522" s="784"/>
      <c r="H522" s="784"/>
      <c r="I522" s="784"/>
      <c r="J522" s="784"/>
      <c r="K522" s="784"/>
      <c r="L522" s="784"/>
      <c r="M522" s="784"/>
      <c r="N522" s="784"/>
      <c r="O522" s="784"/>
      <c r="P522" s="784"/>
      <c r="Q522" s="784"/>
      <c r="R522" s="784"/>
      <c r="S522" s="784"/>
      <c r="T522" s="784"/>
      <c r="U522" s="784"/>
      <c r="V522" s="784"/>
      <c r="W522" s="784"/>
      <c r="X522" s="784"/>
      <c r="Y522" s="784"/>
      <c r="Z522" s="784"/>
      <c r="AA522" s="784"/>
      <c r="AB522" s="784"/>
    </row>
    <row r="523" spans="1:28" ht="13.5" customHeight="1" x14ac:dyDescent="0.3">
      <c r="A523" s="784"/>
      <c r="B523" s="784"/>
      <c r="C523" s="784"/>
      <c r="D523" s="784"/>
      <c r="E523" s="784"/>
      <c r="F523" s="784"/>
      <c r="G523" s="784"/>
      <c r="H523" s="784"/>
      <c r="I523" s="784"/>
      <c r="J523" s="784"/>
      <c r="K523" s="784"/>
      <c r="L523" s="784"/>
      <c r="M523" s="784"/>
      <c r="N523" s="784"/>
      <c r="O523" s="784"/>
      <c r="P523" s="784"/>
      <c r="Q523" s="784"/>
      <c r="R523" s="784"/>
      <c r="S523" s="784"/>
      <c r="T523" s="784"/>
      <c r="U523" s="784"/>
      <c r="V523" s="784"/>
      <c r="W523" s="784"/>
      <c r="X523" s="784"/>
      <c r="Y523" s="784"/>
      <c r="Z523" s="784"/>
      <c r="AA523" s="784"/>
      <c r="AB523" s="784"/>
    </row>
    <row r="524" spans="1:28" ht="13.5" customHeight="1" x14ac:dyDescent="0.3">
      <c r="A524" s="784"/>
      <c r="B524" s="784"/>
      <c r="C524" s="784"/>
      <c r="D524" s="784"/>
      <c r="E524" s="784"/>
      <c r="F524" s="784"/>
      <c r="G524" s="784"/>
      <c r="H524" s="784"/>
      <c r="I524" s="784"/>
      <c r="J524" s="784"/>
      <c r="K524" s="784"/>
      <c r="L524" s="784"/>
      <c r="M524" s="784"/>
      <c r="N524" s="784"/>
      <c r="O524" s="784"/>
      <c r="P524" s="784"/>
      <c r="Q524" s="784"/>
      <c r="R524" s="784"/>
      <c r="S524" s="784"/>
      <c r="T524" s="784"/>
      <c r="U524" s="784"/>
      <c r="V524" s="784"/>
      <c r="W524" s="784"/>
      <c r="X524" s="784"/>
      <c r="Y524" s="784"/>
      <c r="Z524" s="784"/>
      <c r="AA524" s="784"/>
      <c r="AB524" s="784"/>
    </row>
    <row r="525" spans="1:28" ht="13.5" customHeight="1" x14ac:dyDescent="0.3">
      <c r="A525" s="784"/>
      <c r="B525" s="784"/>
      <c r="C525" s="784"/>
      <c r="D525" s="784"/>
      <c r="E525" s="784"/>
      <c r="F525" s="784"/>
      <c r="G525" s="784"/>
      <c r="H525" s="784"/>
      <c r="I525" s="784"/>
      <c r="J525" s="784"/>
      <c r="K525" s="784"/>
      <c r="L525" s="784"/>
      <c r="M525" s="784"/>
      <c r="N525" s="784"/>
      <c r="O525" s="784"/>
      <c r="P525" s="784"/>
      <c r="Q525" s="784"/>
      <c r="R525" s="784"/>
      <c r="S525" s="784"/>
      <c r="T525" s="784"/>
      <c r="U525" s="784"/>
      <c r="V525" s="784"/>
      <c r="W525" s="784"/>
      <c r="X525" s="784"/>
      <c r="Y525" s="784"/>
      <c r="Z525" s="784"/>
      <c r="AA525" s="784"/>
      <c r="AB525" s="784"/>
    </row>
    <row r="526" spans="1:28" ht="13.5" customHeight="1" x14ac:dyDescent="0.3">
      <c r="A526" s="784"/>
      <c r="B526" s="784"/>
      <c r="C526" s="784"/>
      <c r="D526" s="784"/>
      <c r="E526" s="784"/>
      <c r="F526" s="784"/>
      <c r="G526" s="784"/>
      <c r="H526" s="784"/>
      <c r="I526" s="784"/>
      <c r="J526" s="784"/>
      <c r="K526" s="784"/>
      <c r="L526" s="784"/>
      <c r="M526" s="784"/>
      <c r="N526" s="784"/>
      <c r="O526" s="784"/>
      <c r="P526" s="784"/>
      <c r="Q526" s="784"/>
      <c r="R526" s="784"/>
      <c r="S526" s="784"/>
      <c r="T526" s="784"/>
      <c r="U526" s="784"/>
      <c r="V526" s="784"/>
      <c r="W526" s="784"/>
      <c r="X526" s="784"/>
      <c r="Y526" s="784"/>
      <c r="Z526" s="784"/>
      <c r="AA526" s="784"/>
      <c r="AB526" s="784"/>
    </row>
    <row r="527" spans="1:28" ht="13.5" customHeight="1" x14ac:dyDescent="0.3">
      <c r="A527" s="784"/>
      <c r="B527" s="784"/>
      <c r="C527" s="784"/>
      <c r="D527" s="784"/>
      <c r="E527" s="784"/>
      <c r="F527" s="784"/>
      <c r="G527" s="784"/>
      <c r="H527" s="784"/>
      <c r="I527" s="784"/>
      <c r="J527" s="784"/>
      <c r="K527" s="784"/>
      <c r="L527" s="784"/>
      <c r="M527" s="784"/>
      <c r="N527" s="784"/>
      <c r="O527" s="784"/>
      <c r="P527" s="784"/>
      <c r="Q527" s="784"/>
      <c r="R527" s="784"/>
      <c r="S527" s="784"/>
      <c r="T527" s="784"/>
      <c r="U527" s="784"/>
      <c r="V527" s="784"/>
      <c r="W527" s="784"/>
      <c r="X527" s="784"/>
      <c r="Y527" s="784"/>
      <c r="Z527" s="784"/>
      <c r="AA527" s="784"/>
      <c r="AB527" s="784"/>
    </row>
    <row r="528" spans="1:28" ht="13.5" customHeight="1" x14ac:dyDescent="0.3">
      <c r="A528" s="784"/>
      <c r="B528" s="784"/>
      <c r="C528" s="784"/>
      <c r="D528" s="784"/>
      <c r="E528" s="784"/>
      <c r="F528" s="784"/>
      <c r="G528" s="784"/>
      <c r="H528" s="784"/>
      <c r="I528" s="784"/>
      <c r="J528" s="784"/>
      <c r="K528" s="784"/>
      <c r="L528" s="784"/>
      <c r="M528" s="784"/>
      <c r="N528" s="784"/>
      <c r="O528" s="784"/>
      <c r="P528" s="784"/>
      <c r="Q528" s="784"/>
      <c r="R528" s="784"/>
      <c r="S528" s="784"/>
      <c r="T528" s="784"/>
      <c r="U528" s="784"/>
      <c r="V528" s="784"/>
      <c r="W528" s="784"/>
      <c r="X528" s="784"/>
      <c r="Y528" s="784"/>
      <c r="Z528" s="784"/>
      <c r="AA528" s="784"/>
      <c r="AB528" s="784"/>
    </row>
    <row r="529" spans="1:28" ht="13.5" customHeight="1" x14ac:dyDescent="0.3">
      <c r="A529" s="784"/>
      <c r="B529" s="784"/>
      <c r="C529" s="784"/>
      <c r="D529" s="784"/>
      <c r="E529" s="784"/>
      <c r="F529" s="784"/>
      <c r="G529" s="784"/>
      <c r="H529" s="784"/>
      <c r="I529" s="784"/>
      <c r="J529" s="784"/>
      <c r="K529" s="784"/>
      <c r="L529" s="784"/>
      <c r="M529" s="784"/>
      <c r="N529" s="784"/>
      <c r="O529" s="784"/>
      <c r="P529" s="784"/>
      <c r="Q529" s="784"/>
      <c r="R529" s="784"/>
      <c r="S529" s="784"/>
      <c r="T529" s="784"/>
      <c r="U529" s="784"/>
      <c r="V529" s="784"/>
      <c r="W529" s="784"/>
      <c r="X529" s="784"/>
      <c r="Y529" s="784"/>
      <c r="Z529" s="784"/>
      <c r="AA529" s="784"/>
      <c r="AB529" s="784"/>
    </row>
    <row r="530" spans="1:28" ht="13.5" customHeight="1" x14ac:dyDescent="0.3">
      <c r="A530" s="784"/>
      <c r="B530" s="784"/>
      <c r="C530" s="784"/>
      <c r="D530" s="784"/>
      <c r="E530" s="784"/>
      <c r="F530" s="784"/>
      <c r="G530" s="784"/>
      <c r="H530" s="784"/>
      <c r="I530" s="784"/>
      <c r="J530" s="784"/>
      <c r="K530" s="784"/>
      <c r="L530" s="784"/>
      <c r="M530" s="784"/>
      <c r="N530" s="784"/>
      <c r="O530" s="784"/>
      <c r="P530" s="784"/>
      <c r="Q530" s="784"/>
      <c r="R530" s="784"/>
      <c r="S530" s="784"/>
      <c r="T530" s="784"/>
      <c r="U530" s="784"/>
      <c r="V530" s="784"/>
      <c r="W530" s="784"/>
      <c r="X530" s="784"/>
      <c r="Y530" s="784"/>
      <c r="Z530" s="784"/>
      <c r="AA530" s="784"/>
      <c r="AB530" s="784"/>
    </row>
    <row r="531" spans="1:28" ht="13.5" customHeight="1" x14ac:dyDescent="0.3">
      <c r="A531" s="784"/>
      <c r="B531" s="784"/>
      <c r="C531" s="784"/>
      <c r="D531" s="784"/>
      <c r="E531" s="784"/>
      <c r="F531" s="784"/>
      <c r="G531" s="784"/>
      <c r="H531" s="784"/>
      <c r="I531" s="784"/>
      <c r="J531" s="784"/>
      <c r="K531" s="784"/>
      <c r="L531" s="784"/>
      <c r="M531" s="784"/>
      <c r="N531" s="784"/>
      <c r="O531" s="784"/>
      <c r="P531" s="784"/>
      <c r="Q531" s="784"/>
      <c r="R531" s="784"/>
      <c r="S531" s="784"/>
      <c r="T531" s="784"/>
      <c r="U531" s="784"/>
      <c r="V531" s="784"/>
      <c r="W531" s="784"/>
      <c r="X531" s="784"/>
      <c r="Y531" s="784"/>
      <c r="Z531" s="784"/>
      <c r="AA531" s="784"/>
      <c r="AB531" s="784"/>
    </row>
    <row r="532" spans="1:28" ht="13.5" customHeight="1" x14ac:dyDescent="0.3">
      <c r="A532" s="784"/>
      <c r="B532" s="784"/>
      <c r="C532" s="784"/>
      <c r="D532" s="784"/>
      <c r="E532" s="784"/>
      <c r="F532" s="784"/>
      <c r="G532" s="784"/>
      <c r="H532" s="784"/>
      <c r="I532" s="784"/>
      <c r="J532" s="784"/>
      <c r="K532" s="784"/>
      <c r="L532" s="784"/>
      <c r="M532" s="784"/>
      <c r="N532" s="784"/>
      <c r="O532" s="784"/>
      <c r="P532" s="784"/>
      <c r="Q532" s="784"/>
      <c r="R532" s="784"/>
      <c r="S532" s="784"/>
      <c r="T532" s="784"/>
      <c r="U532" s="784"/>
      <c r="V532" s="784"/>
      <c r="W532" s="784"/>
      <c r="X532" s="784"/>
      <c r="Y532" s="784"/>
      <c r="Z532" s="784"/>
      <c r="AA532" s="784"/>
      <c r="AB532" s="784"/>
    </row>
    <row r="533" spans="1:28" ht="13.5" customHeight="1" x14ac:dyDescent="0.3">
      <c r="A533" s="784"/>
      <c r="B533" s="784"/>
      <c r="C533" s="784"/>
      <c r="D533" s="784"/>
      <c r="E533" s="784"/>
      <c r="F533" s="784"/>
      <c r="G533" s="784"/>
      <c r="H533" s="784"/>
      <c r="I533" s="784"/>
      <c r="J533" s="784"/>
      <c r="K533" s="784"/>
      <c r="L533" s="784"/>
      <c r="M533" s="784"/>
      <c r="N533" s="784"/>
      <c r="O533" s="784"/>
      <c r="P533" s="784"/>
      <c r="Q533" s="784"/>
      <c r="R533" s="784"/>
      <c r="S533" s="784"/>
      <c r="T533" s="784"/>
      <c r="U533" s="784"/>
      <c r="V533" s="784"/>
      <c r="W533" s="784"/>
      <c r="X533" s="784"/>
      <c r="Y533" s="784"/>
      <c r="Z533" s="784"/>
      <c r="AA533" s="784"/>
      <c r="AB533" s="784"/>
    </row>
    <row r="534" spans="1:28" ht="13.5" customHeight="1" x14ac:dyDescent="0.3">
      <c r="A534" s="784"/>
      <c r="B534" s="784"/>
      <c r="C534" s="784"/>
      <c r="D534" s="784"/>
      <c r="E534" s="784"/>
      <c r="F534" s="784"/>
      <c r="G534" s="784"/>
      <c r="H534" s="784"/>
      <c r="I534" s="784"/>
      <c r="J534" s="784"/>
      <c r="K534" s="784"/>
      <c r="L534" s="784"/>
      <c r="M534" s="784"/>
      <c r="N534" s="784"/>
      <c r="O534" s="784"/>
      <c r="P534" s="784"/>
      <c r="Q534" s="784"/>
      <c r="R534" s="784"/>
      <c r="S534" s="784"/>
      <c r="T534" s="784"/>
      <c r="U534" s="784"/>
      <c r="V534" s="784"/>
      <c r="W534" s="784"/>
      <c r="X534" s="784"/>
      <c r="Y534" s="784"/>
      <c r="Z534" s="784"/>
      <c r="AA534" s="784"/>
      <c r="AB534" s="784"/>
    </row>
    <row r="535" spans="1:28" ht="13.5" customHeight="1" x14ac:dyDescent="0.3">
      <c r="A535" s="784"/>
      <c r="B535" s="784"/>
      <c r="C535" s="784"/>
      <c r="D535" s="784"/>
      <c r="E535" s="784"/>
      <c r="F535" s="784"/>
      <c r="G535" s="784"/>
      <c r="H535" s="784"/>
      <c r="I535" s="784"/>
      <c r="J535" s="784"/>
      <c r="K535" s="784"/>
      <c r="L535" s="784"/>
      <c r="M535" s="784"/>
      <c r="N535" s="784"/>
      <c r="O535" s="784"/>
      <c r="P535" s="784"/>
      <c r="Q535" s="784"/>
      <c r="R535" s="784"/>
      <c r="S535" s="784"/>
      <c r="T535" s="784"/>
      <c r="U535" s="784"/>
      <c r="V535" s="784"/>
      <c r="W535" s="784"/>
      <c r="X535" s="784"/>
      <c r="Y535" s="784"/>
      <c r="Z535" s="784"/>
      <c r="AA535" s="784"/>
      <c r="AB535" s="784"/>
    </row>
    <row r="536" spans="1:28" ht="13.5" customHeight="1" x14ac:dyDescent="0.3">
      <c r="A536" s="784"/>
      <c r="B536" s="784"/>
      <c r="C536" s="784"/>
      <c r="D536" s="784"/>
      <c r="E536" s="784"/>
      <c r="F536" s="784"/>
      <c r="G536" s="784"/>
      <c r="H536" s="784"/>
      <c r="I536" s="784"/>
      <c r="J536" s="784"/>
      <c r="K536" s="784"/>
      <c r="L536" s="784"/>
      <c r="M536" s="784"/>
      <c r="N536" s="784"/>
      <c r="O536" s="784"/>
      <c r="P536" s="784"/>
      <c r="Q536" s="784"/>
      <c r="R536" s="784"/>
      <c r="S536" s="784"/>
      <c r="T536" s="784"/>
      <c r="U536" s="784"/>
      <c r="V536" s="784"/>
      <c r="W536" s="784"/>
      <c r="X536" s="784"/>
      <c r="Y536" s="784"/>
      <c r="Z536" s="784"/>
      <c r="AA536" s="784"/>
      <c r="AB536" s="784"/>
    </row>
    <row r="537" spans="1:28" ht="13.5" customHeight="1" x14ac:dyDescent="0.3">
      <c r="A537" s="784"/>
      <c r="B537" s="784"/>
      <c r="C537" s="784"/>
      <c r="D537" s="784"/>
      <c r="E537" s="784"/>
      <c r="F537" s="784"/>
      <c r="G537" s="784"/>
      <c r="H537" s="784"/>
      <c r="I537" s="784"/>
      <c r="J537" s="784"/>
      <c r="K537" s="784"/>
      <c r="L537" s="784"/>
      <c r="M537" s="784"/>
      <c r="N537" s="784"/>
      <c r="O537" s="784"/>
      <c r="P537" s="784"/>
      <c r="Q537" s="784"/>
      <c r="R537" s="784"/>
      <c r="S537" s="784"/>
      <c r="T537" s="784"/>
      <c r="U537" s="784"/>
      <c r="V537" s="784"/>
      <c r="W537" s="784"/>
      <c r="X537" s="784"/>
      <c r="Y537" s="784"/>
      <c r="Z537" s="784"/>
      <c r="AA537" s="784"/>
      <c r="AB537" s="784"/>
    </row>
    <row r="538" spans="1:28" ht="13.5" customHeight="1" x14ac:dyDescent="0.3">
      <c r="A538" s="784"/>
      <c r="B538" s="784"/>
      <c r="C538" s="784"/>
      <c r="D538" s="784"/>
      <c r="E538" s="784"/>
      <c r="F538" s="784"/>
      <c r="G538" s="784"/>
      <c r="H538" s="784"/>
      <c r="I538" s="784"/>
      <c r="J538" s="784"/>
      <c r="K538" s="784"/>
      <c r="L538" s="784"/>
      <c r="M538" s="784"/>
      <c r="N538" s="784"/>
      <c r="O538" s="784"/>
      <c r="P538" s="784"/>
      <c r="Q538" s="784"/>
      <c r="R538" s="784"/>
      <c r="S538" s="784"/>
      <c r="T538" s="784"/>
      <c r="U538" s="784"/>
      <c r="V538" s="784"/>
      <c r="W538" s="784"/>
      <c r="X538" s="784"/>
      <c r="Y538" s="784"/>
      <c r="Z538" s="784"/>
      <c r="AA538" s="784"/>
      <c r="AB538" s="784"/>
    </row>
    <row r="539" spans="1:28" ht="13.5" customHeight="1" x14ac:dyDescent="0.3">
      <c r="A539" s="784"/>
      <c r="B539" s="784"/>
      <c r="C539" s="784"/>
      <c r="D539" s="784"/>
      <c r="E539" s="784"/>
      <c r="F539" s="784"/>
      <c r="G539" s="784"/>
      <c r="H539" s="784"/>
      <c r="I539" s="784"/>
      <c r="J539" s="784"/>
      <c r="K539" s="784"/>
      <c r="L539" s="784"/>
      <c r="M539" s="784"/>
      <c r="N539" s="784"/>
      <c r="O539" s="784"/>
      <c r="P539" s="784"/>
      <c r="Q539" s="784"/>
      <c r="R539" s="784"/>
      <c r="S539" s="784"/>
      <c r="T539" s="784"/>
      <c r="U539" s="784"/>
      <c r="V539" s="784"/>
      <c r="W539" s="784"/>
      <c r="X539" s="784"/>
      <c r="Y539" s="784"/>
      <c r="Z539" s="784"/>
      <c r="AA539" s="784"/>
      <c r="AB539" s="784"/>
    </row>
    <row r="540" spans="1:28" ht="13.5" customHeight="1" x14ac:dyDescent="0.3">
      <c r="A540" s="784"/>
      <c r="B540" s="784"/>
      <c r="C540" s="784"/>
      <c r="D540" s="784"/>
      <c r="E540" s="784"/>
      <c r="F540" s="784"/>
      <c r="G540" s="784"/>
      <c r="H540" s="784"/>
      <c r="I540" s="784"/>
      <c r="J540" s="784"/>
      <c r="K540" s="784"/>
      <c r="L540" s="784"/>
      <c r="M540" s="784"/>
      <c r="N540" s="784"/>
      <c r="O540" s="784"/>
      <c r="P540" s="784"/>
      <c r="Q540" s="784"/>
      <c r="R540" s="784"/>
      <c r="S540" s="784"/>
      <c r="T540" s="784"/>
      <c r="U540" s="784"/>
      <c r="V540" s="784"/>
      <c r="W540" s="784"/>
      <c r="X540" s="784"/>
      <c r="Y540" s="784"/>
      <c r="Z540" s="784"/>
      <c r="AA540" s="784"/>
      <c r="AB540" s="784"/>
    </row>
    <row r="541" spans="1:28" ht="13.5" customHeight="1" x14ac:dyDescent="0.3">
      <c r="A541" s="784"/>
      <c r="B541" s="784"/>
      <c r="C541" s="784"/>
      <c r="D541" s="784"/>
      <c r="E541" s="784"/>
      <c r="F541" s="784"/>
      <c r="G541" s="784"/>
      <c r="H541" s="784"/>
      <c r="I541" s="784"/>
      <c r="J541" s="784"/>
      <c r="K541" s="784"/>
      <c r="L541" s="784"/>
      <c r="M541" s="784"/>
      <c r="N541" s="784"/>
      <c r="O541" s="784"/>
      <c r="P541" s="784"/>
      <c r="Q541" s="784"/>
      <c r="R541" s="784"/>
      <c r="S541" s="784"/>
      <c r="T541" s="784"/>
      <c r="U541" s="784"/>
      <c r="V541" s="784"/>
      <c r="W541" s="784"/>
      <c r="X541" s="784"/>
      <c r="Y541" s="784"/>
      <c r="Z541" s="784"/>
      <c r="AA541" s="784"/>
      <c r="AB541" s="784"/>
    </row>
    <row r="542" spans="1:28" ht="13.5" customHeight="1" x14ac:dyDescent="0.3">
      <c r="A542" s="784"/>
      <c r="B542" s="784"/>
      <c r="C542" s="784"/>
      <c r="D542" s="784"/>
      <c r="E542" s="784"/>
      <c r="F542" s="784"/>
      <c r="G542" s="784"/>
      <c r="H542" s="784"/>
      <c r="I542" s="784"/>
      <c r="J542" s="784"/>
      <c r="K542" s="784"/>
      <c r="L542" s="784"/>
      <c r="M542" s="784"/>
      <c r="N542" s="784"/>
      <c r="O542" s="784"/>
      <c r="P542" s="784"/>
      <c r="Q542" s="784"/>
      <c r="R542" s="784"/>
      <c r="S542" s="784"/>
      <c r="T542" s="784"/>
      <c r="U542" s="784"/>
      <c r="V542" s="784"/>
      <c r="W542" s="784"/>
      <c r="X542" s="784"/>
      <c r="Y542" s="784"/>
      <c r="Z542" s="784"/>
      <c r="AA542" s="784"/>
      <c r="AB542" s="784"/>
    </row>
    <row r="543" spans="1:28" ht="13.5" customHeight="1" x14ac:dyDescent="0.3">
      <c r="A543" s="784"/>
      <c r="B543" s="784"/>
      <c r="C543" s="784"/>
      <c r="D543" s="784"/>
      <c r="E543" s="784"/>
      <c r="F543" s="784"/>
      <c r="G543" s="784"/>
      <c r="H543" s="784"/>
      <c r="I543" s="784"/>
      <c r="J543" s="784"/>
      <c r="K543" s="784"/>
      <c r="L543" s="784"/>
      <c r="M543" s="784"/>
      <c r="N543" s="784"/>
      <c r="O543" s="784"/>
      <c r="P543" s="784"/>
      <c r="Q543" s="784"/>
      <c r="R543" s="784"/>
      <c r="S543" s="784"/>
      <c r="T543" s="784"/>
      <c r="U543" s="784"/>
      <c r="V543" s="784"/>
      <c r="W543" s="784"/>
      <c r="X543" s="784"/>
      <c r="Y543" s="784"/>
      <c r="Z543" s="784"/>
      <c r="AA543" s="784"/>
      <c r="AB543" s="784"/>
    </row>
    <row r="544" spans="1:28" ht="13.5" customHeight="1" x14ac:dyDescent="0.3">
      <c r="A544" s="784"/>
      <c r="B544" s="784"/>
      <c r="C544" s="784"/>
      <c r="D544" s="784"/>
      <c r="E544" s="784"/>
      <c r="F544" s="784"/>
      <c r="G544" s="784"/>
      <c r="H544" s="784"/>
      <c r="I544" s="784"/>
      <c r="J544" s="784"/>
      <c r="K544" s="784"/>
      <c r="L544" s="784"/>
      <c r="M544" s="784"/>
      <c r="N544" s="784"/>
      <c r="O544" s="784"/>
      <c r="P544" s="784"/>
      <c r="Q544" s="784"/>
      <c r="R544" s="784"/>
      <c r="S544" s="784"/>
      <c r="T544" s="784"/>
      <c r="U544" s="784"/>
      <c r="V544" s="784"/>
      <c r="W544" s="784"/>
      <c r="X544" s="784"/>
      <c r="Y544" s="784"/>
      <c r="Z544" s="784"/>
      <c r="AA544" s="784"/>
      <c r="AB544" s="784"/>
    </row>
    <row r="545" spans="1:28" ht="13.5" customHeight="1" x14ac:dyDescent="0.3">
      <c r="A545" s="784"/>
      <c r="B545" s="784"/>
      <c r="C545" s="784"/>
      <c r="D545" s="784"/>
      <c r="E545" s="784"/>
      <c r="F545" s="784"/>
      <c r="G545" s="784"/>
      <c r="H545" s="784"/>
      <c r="I545" s="784"/>
      <c r="J545" s="784"/>
      <c r="K545" s="784"/>
      <c r="L545" s="784"/>
      <c r="M545" s="784"/>
      <c r="N545" s="784"/>
      <c r="O545" s="784"/>
      <c r="P545" s="784"/>
      <c r="Q545" s="784"/>
      <c r="R545" s="784"/>
      <c r="S545" s="784"/>
      <c r="T545" s="784"/>
      <c r="U545" s="784"/>
      <c r="V545" s="784"/>
      <c r="W545" s="784"/>
      <c r="X545" s="784"/>
      <c r="Y545" s="784"/>
      <c r="Z545" s="784"/>
      <c r="AA545" s="784"/>
      <c r="AB545" s="784"/>
    </row>
    <row r="546" spans="1:28" ht="13.5" customHeight="1" x14ac:dyDescent="0.3">
      <c r="A546" s="784"/>
      <c r="B546" s="784"/>
      <c r="C546" s="784"/>
      <c r="D546" s="784"/>
      <c r="E546" s="784"/>
      <c r="F546" s="784"/>
      <c r="G546" s="784"/>
      <c r="H546" s="784"/>
      <c r="I546" s="784"/>
      <c r="J546" s="784"/>
      <c r="K546" s="784"/>
      <c r="L546" s="784"/>
      <c r="M546" s="784"/>
      <c r="N546" s="784"/>
      <c r="O546" s="784"/>
      <c r="P546" s="784"/>
      <c r="Q546" s="784"/>
      <c r="R546" s="784"/>
      <c r="S546" s="784"/>
      <c r="T546" s="784"/>
      <c r="U546" s="784"/>
      <c r="V546" s="784"/>
      <c r="W546" s="784"/>
      <c r="X546" s="784"/>
      <c r="Y546" s="784"/>
      <c r="Z546" s="784"/>
      <c r="AA546" s="784"/>
      <c r="AB546" s="784"/>
    </row>
    <row r="547" spans="1:28" ht="13.5" customHeight="1" x14ac:dyDescent="0.3">
      <c r="A547" s="784"/>
      <c r="B547" s="784"/>
      <c r="C547" s="784"/>
      <c r="D547" s="784"/>
      <c r="E547" s="784"/>
      <c r="F547" s="784"/>
      <c r="G547" s="784"/>
      <c r="H547" s="784"/>
      <c r="I547" s="784"/>
      <c r="J547" s="784"/>
      <c r="K547" s="784"/>
      <c r="L547" s="784"/>
      <c r="M547" s="784"/>
      <c r="N547" s="784"/>
      <c r="O547" s="784"/>
      <c r="P547" s="784"/>
      <c r="Q547" s="784"/>
      <c r="R547" s="784"/>
      <c r="S547" s="784"/>
      <c r="T547" s="784"/>
      <c r="U547" s="784"/>
      <c r="V547" s="784"/>
      <c r="W547" s="784"/>
      <c r="X547" s="784"/>
      <c r="Y547" s="784"/>
      <c r="Z547" s="784"/>
      <c r="AA547" s="784"/>
      <c r="AB547" s="784"/>
    </row>
    <row r="548" spans="1:28" ht="13.5" customHeight="1" x14ac:dyDescent="0.3">
      <c r="A548" s="784"/>
      <c r="B548" s="784"/>
      <c r="C548" s="784"/>
      <c r="D548" s="784"/>
      <c r="E548" s="784"/>
      <c r="F548" s="784"/>
      <c r="G548" s="784"/>
      <c r="H548" s="784"/>
      <c r="I548" s="784"/>
      <c r="J548" s="784"/>
      <c r="K548" s="784"/>
      <c r="L548" s="784"/>
      <c r="M548" s="784"/>
      <c r="N548" s="784"/>
      <c r="O548" s="784"/>
      <c r="P548" s="784"/>
      <c r="Q548" s="784"/>
      <c r="R548" s="784"/>
      <c r="S548" s="784"/>
      <c r="T548" s="784"/>
      <c r="U548" s="784"/>
      <c r="V548" s="784"/>
      <c r="W548" s="784"/>
      <c r="X548" s="784"/>
      <c r="Y548" s="784"/>
      <c r="Z548" s="784"/>
      <c r="AA548" s="784"/>
      <c r="AB548" s="784"/>
    </row>
    <row r="549" spans="1:28" ht="13.5" customHeight="1" x14ac:dyDescent="0.3">
      <c r="A549" s="784"/>
      <c r="B549" s="784"/>
      <c r="C549" s="784"/>
      <c r="D549" s="784"/>
      <c r="E549" s="784"/>
      <c r="F549" s="784"/>
      <c r="G549" s="784"/>
      <c r="H549" s="784"/>
      <c r="I549" s="784"/>
      <c r="J549" s="784"/>
      <c r="K549" s="784"/>
      <c r="L549" s="784"/>
      <c r="M549" s="784"/>
      <c r="N549" s="784"/>
      <c r="O549" s="784"/>
      <c r="P549" s="784"/>
      <c r="Q549" s="784"/>
      <c r="R549" s="784"/>
      <c r="S549" s="784"/>
      <c r="T549" s="784"/>
      <c r="U549" s="784"/>
      <c r="V549" s="784"/>
      <c r="W549" s="784"/>
      <c r="X549" s="784"/>
      <c r="Y549" s="784"/>
      <c r="Z549" s="784"/>
      <c r="AA549" s="784"/>
      <c r="AB549" s="784"/>
    </row>
    <row r="550" spans="1:28" ht="13.5" customHeight="1" x14ac:dyDescent="0.3">
      <c r="A550" s="784"/>
      <c r="B550" s="784"/>
      <c r="C550" s="784"/>
      <c r="D550" s="784"/>
      <c r="E550" s="784"/>
      <c r="F550" s="784"/>
      <c r="G550" s="784"/>
      <c r="H550" s="784"/>
      <c r="I550" s="784"/>
      <c r="J550" s="784"/>
      <c r="K550" s="784"/>
      <c r="L550" s="784"/>
      <c r="M550" s="784"/>
      <c r="N550" s="784"/>
      <c r="O550" s="784"/>
      <c r="P550" s="784"/>
      <c r="Q550" s="784"/>
      <c r="R550" s="784"/>
      <c r="S550" s="784"/>
      <c r="T550" s="784"/>
      <c r="U550" s="784"/>
      <c r="V550" s="784"/>
      <c r="W550" s="784"/>
      <c r="X550" s="784"/>
      <c r="Y550" s="784"/>
      <c r="Z550" s="784"/>
      <c r="AA550" s="784"/>
      <c r="AB550" s="784"/>
    </row>
    <row r="551" spans="1:28" ht="13.5" customHeight="1" x14ac:dyDescent="0.3">
      <c r="A551" s="784"/>
      <c r="B551" s="784"/>
      <c r="C551" s="784"/>
      <c r="D551" s="784"/>
      <c r="E551" s="784"/>
      <c r="F551" s="784"/>
      <c r="G551" s="784"/>
      <c r="H551" s="784"/>
      <c r="I551" s="784"/>
      <c r="J551" s="784"/>
      <c r="K551" s="784"/>
      <c r="L551" s="784"/>
      <c r="M551" s="784"/>
      <c r="N551" s="784"/>
      <c r="O551" s="784"/>
      <c r="P551" s="784"/>
      <c r="Q551" s="784"/>
      <c r="R551" s="784"/>
      <c r="S551" s="784"/>
      <c r="T551" s="784"/>
      <c r="U551" s="784"/>
      <c r="V551" s="784"/>
      <c r="W551" s="784"/>
      <c r="X551" s="784"/>
      <c r="Y551" s="784"/>
      <c r="Z551" s="784"/>
      <c r="AA551" s="784"/>
      <c r="AB551" s="784"/>
    </row>
    <row r="552" spans="1:28" ht="13.5" customHeight="1" x14ac:dyDescent="0.3">
      <c r="A552" s="784"/>
      <c r="B552" s="784"/>
      <c r="C552" s="784"/>
      <c r="D552" s="784"/>
      <c r="E552" s="784"/>
      <c r="F552" s="784"/>
      <c r="G552" s="784"/>
      <c r="H552" s="784"/>
      <c r="I552" s="784"/>
      <c r="J552" s="784"/>
      <c r="K552" s="784"/>
      <c r="L552" s="784"/>
      <c r="M552" s="784"/>
      <c r="N552" s="784"/>
      <c r="O552" s="784"/>
      <c r="P552" s="784"/>
      <c r="Q552" s="784"/>
      <c r="R552" s="784"/>
      <c r="S552" s="784"/>
      <c r="T552" s="784"/>
      <c r="U552" s="784"/>
      <c r="V552" s="784"/>
      <c r="W552" s="784"/>
      <c r="X552" s="784"/>
      <c r="Y552" s="784"/>
      <c r="Z552" s="784"/>
      <c r="AA552" s="784"/>
      <c r="AB552" s="784"/>
    </row>
    <row r="553" spans="1:28" ht="13.5" customHeight="1" x14ac:dyDescent="0.3">
      <c r="A553" s="784"/>
      <c r="B553" s="784"/>
      <c r="C553" s="784"/>
      <c r="D553" s="784"/>
      <c r="E553" s="784"/>
      <c r="F553" s="784"/>
      <c r="G553" s="784"/>
      <c r="H553" s="784"/>
      <c r="I553" s="784"/>
      <c r="J553" s="784"/>
      <c r="K553" s="784"/>
      <c r="L553" s="784"/>
      <c r="M553" s="784"/>
      <c r="N553" s="784"/>
      <c r="O553" s="784"/>
      <c r="P553" s="784"/>
      <c r="Q553" s="784"/>
      <c r="R553" s="784"/>
      <c r="S553" s="784"/>
      <c r="T553" s="784"/>
      <c r="U553" s="784"/>
      <c r="V553" s="784"/>
      <c r="W553" s="784"/>
      <c r="X553" s="784"/>
      <c r="Y553" s="784"/>
      <c r="Z553" s="784"/>
      <c r="AA553" s="784"/>
      <c r="AB553" s="784"/>
    </row>
    <row r="554" spans="1:28" ht="13.5" customHeight="1" x14ac:dyDescent="0.3">
      <c r="A554" s="784"/>
      <c r="B554" s="784"/>
      <c r="C554" s="784"/>
      <c r="D554" s="784"/>
      <c r="E554" s="784"/>
      <c r="F554" s="784"/>
      <c r="G554" s="784"/>
      <c r="H554" s="784"/>
      <c r="I554" s="784"/>
      <c r="J554" s="784"/>
      <c r="K554" s="784"/>
      <c r="L554" s="784"/>
      <c r="M554" s="784"/>
      <c r="N554" s="784"/>
      <c r="O554" s="784"/>
      <c r="P554" s="784"/>
      <c r="Q554" s="784"/>
      <c r="R554" s="784"/>
      <c r="S554" s="784"/>
      <c r="T554" s="784"/>
      <c r="U554" s="784"/>
      <c r="V554" s="784"/>
      <c r="W554" s="784"/>
      <c r="X554" s="784"/>
      <c r="Y554" s="784"/>
      <c r="Z554" s="784"/>
      <c r="AA554" s="784"/>
      <c r="AB554" s="784"/>
    </row>
    <row r="555" spans="1:28" ht="13.5" customHeight="1" x14ac:dyDescent="0.3">
      <c r="A555" s="784"/>
      <c r="B555" s="784"/>
      <c r="C555" s="784"/>
      <c r="D555" s="784"/>
      <c r="E555" s="784"/>
      <c r="F555" s="784"/>
      <c r="G555" s="784"/>
      <c r="H555" s="784"/>
      <c r="I555" s="784"/>
      <c r="J555" s="784"/>
      <c r="K555" s="784"/>
      <c r="L555" s="784"/>
      <c r="M555" s="784"/>
      <c r="N555" s="784"/>
      <c r="O555" s="784"/>
      <c r="P555" s="784"/>
      <c r="Q555" s="784"/>
      <c r="R555" s="784"/>
      <c r="S555" s="784"/>
      <c r="T555" s="784"/>
      <c r="U555" s="784"/>
      <c r="V555" s="784"/>
      <c r="W555" s="784"/>
      <c r="X555" s="784"/>
      <c r="Y555" s="784"/>
      <c r="Z555" s="784"/>
      <c r="AA555" s="784"/>
      <c r="AB555" s="784"/>
    </row>
    <row r="556" spans="1:28" ht="13.5" customHeight="1" x14ac:dyDescent="0.3">
      <c r="A556" s="784"/>
      <c r="B556" s="784"/>
      <c r="C556" s="784"/>
      <c r="D556" s="784"/>
      <c r="E556" s="784"/>
      <c r="F556" s="784"/>
      <c r="G556" s="784"/>
      <c r="H556" s="784"/>
      <c r="I556" s="784"/>
      <c r="J556" s="784"/>
      <c r="K556" s="784"/>
      <c r="L556" s="784"/>
      <c r="M556" s="784"/>
      <c r="N556" s="784"/>
      <c r="O556" s="784"/>
      <c r="P556" s="784"/>
      <c r="Q556" s="784"/>
      <c r="R556" s="784"/>
      <c r="S556" s="784"/>
      <c r="T556" s="784"/>
      <c r="U556" s="784"/>
      <c r="V556" s="784"/>
      <c r="W556" s="784"/>
      <c r="X556" s="784"/>
      <c r="Y556" s="784"/>
      <c r="Z556" s="784"/>
      <c r="AA556" s="784"/>
      <c r="AB556" s="784"/>
    </row>
    <row r="557" spans="1:28" ht="13.5" customHeight="1" x14ac:dyDescent="0.3">
      <c r="A557" s="784"/>
      <c r="B557" s="784"/>
      <c r="C557" s="784"/>
      <c r="D557" s="784"/>
      <c r="E557" s="784"/>
      <c r="F557" s="784"/>
      <c r="G557" s="784"/>
      <c r="H557" s="784"/>
      <c r="I557" s="784"/>
      <c r="J557" s="784"/>
      <c r="K557" s="784"/>
      <c r="L557" s="784"/>
      <c r="M557" s="784"/>
      <c r="N557" s="784"/>
      <c r="O557" s="784"/>
      <c r="P557" s="784"/>
      <c r="Q557" s="784"/>
      <c r="R557" s="784"/>
      <c r="S557" s="784"/>
      <c r="T557" s="784"/>
      <c r="U557" s="784"/>
      <c r="V557" s="784"/>
      <c r="W557" s="784"/>
      <c r="X557" s="784"/>
      <c r="Y557" s="784"/>
      <c r="Z557" s="784"/>
      <c r="AA557" s="784"/>
      <c r="AB557" s="784"/>
    </row>
    <row r="558" spans="1:28" ht="13.5" customHeight="1" x14ac:dyDescent="0.3">
      <c r="A558" s="784"/>
      <c r="B558" s="784"/>
      <c r="C558" s="784"/>
      <c r="D558" s="784"/>
      <c r="E558" s="784"/>
      <c r="F558" s="784"/>
      <c r="G558" s="784"/>
      <c r="H558" s="784"/>
      <c r="I558" s="784"/>
      <c r="J558" s="784"/>
      <c r="K558" s="784"/>
      <c r="L558" s="784"/>
      <c r="M558" s="784"/>
      <c r="N558" s="784"/>
      <c r="O558" s="784"/>
      <c r="P558" s="784"/>
      <c r="Q558" s="784"/>
      <c r="R558" s="784"/>
      <c r="S558" s="784"/>
      <c r="T558" s="784"/>
      <c r="U558" s="784"/>
      <c r="V558" s="784"/>
      <c r="W558" s="784"/>
      <c r="X558" s="784"/>
      <c r="Y558" s="784"/>
      <c r="Z558" s="784"/>
      <c r="AA558" s="784"/>
      <c r="AB558" s="784"/>
    </row>
    <row r="559" spans="1:28" ht="13.5" customHeight="1" x14ac:dyDescent="0.3">
      <c r="A559" s="784"/>
      <c r="B559" s="784"/>
      <c r="C559" s="784"/>
      <c r="D559" s="784"/>
      <c r="E559" s="784"/>
      <c r="F559" s="784"/>
      <c r="G559" s="784"/>
      <c r="H559" s="784"/>
      <c r="I559" s="784"/>
      <c r="J559" s="784"/>
      <c r="K559" s="784"/>
      <c r="L559" s="784"/>
      <c r="M559" s="784"/>
      <c r="N559" s="784"/>
      <c r="O559" s="784"/>
      <c r="P559" s="784"/>
      <c r="Q559" s="784"/>
      <c r="R559" s="784"/>
      <c r="S559" s="784"/>
      <c r="T559" s="784"/>
      <c r="U559" s="784"/>
      <c r="V559" s="784"/>
      <c r="W559" s="784"/>
      <c r="X559" s="784"/>
      <c r="Y559" s="784"/>
      <c r="Z559" s="784"/>
      <c r="AA559" s="784"/>
      <c r="AB559" s="784"/>
    </row>
    <row r="560" spans="1:28" ht="13.5" customHeight="1" x14ac:dyDescent="0.3">
      <c r="A560" s="784"/>
      <c r="B560" s="784"/>
      <c r="C560" s="784"/>
      <c r="D560" s="784"/>
      <c r="E560" s="784"/>
      <c r="F560" s="784"/>
      <c r="G560" s="784"/>
      <c r="H560" s="784"/>
      <c r="I560" s="784"/>
      <c r="J560" s="784"/>
      <c r="K560" s="784"/>
      <c r="L560" s="784"/>
      <c r="M560" s="784"/>
      <c r="N560" s="784"/>
      <c r="O560" s="784"/>
      <c r="P560" s="784"/>
      <c r="Q560" s="784"/>
      <c r="R560" s="784"/>
      <c r="S560" s="784"/>
      <c r="T560" s="784"/>
      <c r="U560" s="784"/>
      <c r="V560" s="784"/>
      <c r="W560" s="784"/>
      <c r="X560" s="784"/>
      <c r="Y560" s="784"/>
      <c r="Z560" s="784"/>
      <c r="AA560" s="784"/>
      <c r="AB560" s="784"/>
    </row>
    <row r="561" spans="1:28" ht="13.5" customHeight="1" x14ac:dyDescent="0.3">
      <c r="A561" s="784"/>
      <c r="B561" s="784"/>
      <c r="C561" s="784"/>
      <c r="D561" s="784"/>
      <c r="E561" s="784"/>
      <c r="F561" s="784"/>
      <c r="G561" s="784"/>
      <c r="H561" s="784"/>
      <c r="I561" s="784"/>
      <c r="J561" s="784"/>
      <c r="K561" s="784"/>
      <c r="L561" s="784"/>
      <c r="M561" s="784"/>
      <c r="N561" s="784"/>
      <c r="O561" s="784"/>
      <c r="P561" s="784"/>
      <c r="Q561" s="784"/>
      <c r="R561" s="784"/>
      <c r="S561" s="784"/>
      <c r="T561" s="784"/>
      <c r="U561" s="784"/>
      <c r="V561" s="784"/>
      <c r="W561" s="784"/>
      <c r="X561" s="784"/>
      <c r="Y561" s="784"/>
      <c r="Z561" s="784"/>
      <c r="AA561" s="784"/>
      <c r="AB561" s="784"/>
    </row>
    <row r="562" spans="1:28" ht="13.5" customHeight="1" x14ac:dyDescent="0.3">
      <c r="A562" s="784"/>
      <c r="B562" s="784"/>
      <c r="C562" s="784"/>
      <c r="D562" s="784"/>
      <c r="E562" s="784"/>
      <c r="F562" s="784"/>
      <c r="G562" s="784"/>
      <c r="H562" s="784"/>
      <c r="I562" s="784"/>
      <c r="J562" s="784"/>
      <c r="K562" s="784"/>
      <c r="L562" s="784"/>
      <c r="M562" s="784"/>
      <c r="N562" s="784"/>
      <c r="O562" s="784"/>
      <c r="P562" s="784"/>
      <c r="Q562" s="784"/>
      <c r="R562" s="784"/>
      <c r="S562" s="784"/>
      <c r="T562" s="784"/>
      <c r="U562" s="784"/>
      <c r="V562" s="784"/>
      <c r="W562" s="784"/>
      <c r="X562" s="784"/>
      <c r="Y562" s="784"/>
      <c r="Z562" s="784"/>
      <c r="AA562" s="784"/>
      <c r="AB562" s="784"/>
    </row>
    <row r="563" spans="1:28" ht="13.5" customHeight="1" x14ac:dyDescent="0.3">
      <c r="A563" s="784"/>
      <c r="B563" s="784"/>
      <c r="C563" s="784"/>
      <c r="D563" s="784"/>
      <c r="E563" s="784"/>
      <c r="F563" s="784"/>
      <c r="G563" s="784"/>
      <c r="H563" s="784"/>
      <c r="I563" s="784"/>
      <c r="J563" s="784"/>
      <c r="K563" s="784"/>
      <c r="L563" s="784"/>
      <c r="M563" s="784"/>
      <c r="N563" s="784"/>
      <c r="O563" s="784"/>
      <c r="P563" s="784"/>
      <c r="Q563" s="784"/>
      <c r="R563" s="784"/>
      <c r="S563" s="784"/>
      <c r="T563" s="784"/>
      <c r="U563" s="784"/>
      <c r="V563" s="784"/>
      <c r="W563" s="784"/>
      <c r="X563" s="784"/>
      <c r="Y563" s="784"/>
      <c r="Z563" s="784"/>
      <c r="AA563" s="784"/>
      <c r="AB563" s="784"/>
    </row>
    <row r="564" spans="1:28" ht="13.5" customHeight="1" x14ac:dyDescent="0.3">
      <c r="A564" s="784"/>
      <c r="B564" s="784"/>
      <c r="C564" s="784"/>
      <c r="D564" s="784"/>
      <c r="E564" s="784"/>
      <c r="F564" s="784"/>
      <c r="G564" s="784"/>
      <c r="H564" s="784"/>
      <c r="I564" s="784"/>
      <c r="J564" s="784"/>
      <c r="K564" s="784"/>
      <c r="L564" s="784"/>
      <c r="M564" s="784"/>
      <c r="N564" s="784"/>
      <c r="O564" s="784"/>
      <c r="P564" s="784"/>
      <c r="Q564" s="784"/>
      <c r="R564" s="784"/>
      <c r="S564" s="784"/>
      <c r="T564" s="784"/>
      <c r="U564" s="784"/>
      <c r="V564" s="784"/>
      <c r="W564" s="784"/>
      <c r="X564" s="784"/>
      <c r="Y564" s="784"/>
      <c r="Z564" s="784"/>
      <c r="AA564" s="784"/>
      <c r="AB564" s="784"/>
    </row>
    <row r="565" spans="1:28" ht="13.5" customHeight="1" x14ac:dyDescent="0.3">
      <c r="A565" s="784"/>
      <c r="B565" s="784"/>
      <c r="C565" s="784"/>
      <c r="D565" s="784"/>
      <c r="E565" s="784"/>
      <c r="F565" s="784"/>
      <c r="G565" s="784"/>
      <c r="H565" s="784"/>
      <c r="I565" s="784"/>
      <c r="J565" s="784"/>
      <c r="K565" s="784"/>
      <c r="L565" s="784"/>
      <c r="M565" s="784"/>
      <c r="N565" s="784"/>
      <c r="O565" s="784"/>
      <c r="P565" s="784"/>
      <c r="Q565" s="784"/>
      <c r="R565" s="784"/>
      <c r="S565" s="784"/>
      <c r="T565" s="784"/>
      <c r="U565" s="784"/>
      <c r="V565" s="784"/>
      <c r="W565" s="784"/>
      <c r="X565" s="784"/>
      <c r="Y565" s="784"/>
      <c r="Z565" s="784"/>
      <c r="AA565" s="784"/>
      <c r="AB565" s="784"/>
    </row>
    <row r="566" spans="1:28" ht="13.5" customHeight="1" x14ac:dyDescent="0.3">
      <c r="A566" s="784"/>
      <c r="B566" s="784"/>
      <c r="C566" s="784"/>
      <c r="D566" s="784"/>
      <c r="E566" s="784"/>
      <c r="F566" s="784"/>
      <c r="G566" s="784"/>
      <c r="H566" s="784"/>
      <c r="I566" s="784"/>
      <c r="J566" s="784"/>
      <c r="K566" s="784"/>
      <c r="L566" s="784"/>
      <c r="M566" s="784"/>
      <c r="N566" s="784"/>
      <c r="O566" s="784"/>
      <c r="P566" s="784"/>
      <c r="Q566" s="784"/>
      <c r="R566" s="784"/>
      <c r="S566" s="784"/>
      <c r="T566" s="784"/>
      <c r="U566" s="784"/>
      <c r="V566" s="784"/>
      <c r="W566" s="784"/>
      <c r="X566" s="784"/>
      <c r="Y566" s="784"/>
      <c r="Z566" s="784"/>
      <c r="AA566" s="784"/>
      <c r="AB566" s="784"/>
    </row>
    <row r="567" spans="1:28" ht="13.5" customHeight="1" x14ac:dyDescent="0.3">
      <c r="A567" s="784"/>
      <c r="B567" s="784"/>
      <c r="C567" s="784"/>
      <c r="D567" s="784"/>
      <c r="E567" s="784"/>
      <c r="F567" s="784"/>
      <c r="G567" s="784"/>
      <c r="H567" s="784"/>
      <c r="I567" s="784"/>
      <c r="J567" s="784"/>
      <c r="K567" s="784"/>
      <c r="L567" s="784"/>
      <c r="M567" s="784"/>
      <c r="N567" s="784"/>
      <c r="O567" s="784"/>
      <c r="P567" s="784"/>
      <c r="Q567" s="784"/>
      <c r="R567" s="784"/>
      <c r="S567" s="784"/>
      <c r="T567" s="784"/>
      <c r="U567" s="784"/>
      <c r="V567" s="784"/>
      <c r="W567" s="784"/>
      <c r="X567" s="784"/>
      <c r="Y567" s="784"/>
      <c r="Z567" s="784"/>
      <c r="AA567" s="784"/>
      <c r="AB567" s="784"/>
    </row>
    <row r="568" spans="1:28" ht="13.5" customHeight="1" x14ac:dyDescent="0.3">
      <c r="A568" s="784"/>
      <c r="B568" s="784"/>
      <c r="C568" s="784"/>
      <c r="D568" s="784"/>
      <c r="E568" s="784"/>
      <c r="F568" s="784"/>
      <c r="G568" s="784"/>
      <c r="H568" s="784"/>
      <c r="I568" s="784"/>
      <c r="J568" s="784"/>
      <c r="K568" s="784"/>
      <c r="L568" s="784"/>
      <c r="M568" s="784"/>
      <c r="N568" s="784"/>
      <c r="O568" s="784"/>
      <c r="P568" s="784"/>
      <c r="Q568" s="784"/>
      <c r="R568" s="784"/>
      <c r="S568" s="784"/>
      <c r="T568" s="784"/>
      <c r="U568" s="784"/>
      <c r="V568" s="784"/>
      <c r="W568" s="784"/>
      <c r="X568" s="784"/>
      <c r="Y568" s="784"/>
      <c r="Z568" s="784"/>
      <c r="AA568" s="784"/>
      <c r="AB568" s="784"/>
    </row>
    <row r="569" spans="1:28" ht="13.5" customHeight="1" x14ac:dyDescent="0.3">
      <c r="A569" s="784"/>
      <c r="B569" s="784"/>
      <c r="C569" s="784"/>
      <c r="D569" s="784"/>
      <c r="E569" s="784"/>
      <c r="F569" s="784"/>
      <c r="G569" s="784"/>
      <c r="H569" s="784"/>
      <c r="I569" s="784"/>
      <c r="J569" s="784"/>
      <c r="K569" s="784"/>
      <c r="L569" s="784"/>
      <c r="M569" s="784"/>
      <c r="N569" s="784"/>
      <c r="O569" s="784"/>
      <c r="P569" s="784"/>
      <c r="Q569" s="784"/>
      <c r="R569" s="784"/>
      <c r="S569" s="784"/>
      <c r="T569" s="784"/>
      <c r="U569" s="784"/>
      <c r="V569" s="784"/>
      <c r="W569" s="784"/>
      <c r="X569" s="784"/>
      <c r="Y569" s="784"/>
      <c r="Z569" s="784"/>
      <c r="AA569" s="784"/>
      <c r="AB569" s="784"/>
    </row>
    <row r="570" spans="1:28" ht="13.5" customHeight="1" x14ac:dyDescent="0.3">
      <c r="A570" s="784"/>
      <c r="B570" s="784"/>
      <c r="C570" s="784"/>
      <c r="D570" s="784"/>
      <c r="E570" s="784"/>
      <c r="F570" s="784"/>
      <c r="G570" s="784"/>
      <c r="H570" s="784"/>
      <c r="I570" s="784"/>
      <c r="J570" s="784"/>
      <c r="K570" s="784"/>
      <c r="L570" s="784"/>
      <c r="M570" s="784"/>
      <c r="N570" s="784"/>
      <c r="O570" s="784"/>
      <c r="P570" s="784"/>
      <c r="Q570" s="784"/>
      <c r="R570" s="784"/>
      <c r="S570" s="784"/>
      <c r="T570" s="784"/>
      <c r="U570" s="784"/>
      <c r="V570" s="784"/>
      <c r="W570" s="784"/>
      <c r="X570" s="784"/>
      <c r="Y570" s="784"/>
      <c r="Z570" s="784"/>
      <c r="AA570" s="784"/>
      <c r="AB570" s="784"/>
    </row>
    <row r="571" spans="1:28" ht="13.5" customHeight="1" x14ac:dyDescent="0.3">
      <c r="A571" s="784"/>
      <c r="B571" s="784"/>
      <c r="C571" s="784"/>
      <c r="D571" s="784"/>
      <c r="E571" s="784"/>
      <c r="F571" s="784"/>
      <c r="G571" s="784"/>
      <c r="H571" s="784"/>
      <c r="I571" s="784"/>
      <c r="J571" s="784"/>
      <c r="K571" s="784"/>
      <c r="L571" s="784"/>
      <c r="M571" s="784"/>
      <c r="N571" s="784"/>
      <c r="O571" s="784"/>
      <c r="P571" s="784"/>
      <c r="Q571" s="784"/>
      <c r="R571" s="784"/>
      <c r="S571" s="784"/>
      <c r="T571" s="784"/>
      <c r="U571" s="784"/>
      <c r="V571" s="784"/>
      <c r="W571" s="784"/>
      <c r="X571" s="784"/>
      <c r="Y571" s="784"/>
      <c r="Z571" s="784"/>
      <c r="AA571" s="784"/>
      <c r="AB571" s="784"/>
    </row>
    <row r="572" spans="1:28" ht="13.5" customHeight="1" x14ac:dyDescent="0.3">
      <c r="A572" s="784"/>
      <c r="B572" s="784"/>
      <c r="C572" s="784"/>
      <c r="D572" s="784"/>
      <c r="E572" s="784"/>
      <c r="F572" s="784"/>
      <c r="G572" s="784"/>
      <c r="H572" s="784"/>
      <c r="I572" s="784"/>
      <c r="J572" s="784"/>
      <c r="K572" s="784"/>
      <c r="L572" s="784"/>
      <c r="M572" s="784"/>
      <c r="N572" s="784"/>
      <c r="O572" s="784"/>
      <c r="P572" s="784"/>
      <c r="Q572" s="784"/>
      <c r="R572" s="784"/>
      <c r="S572" s="784"/>
      <c r="T572" s="784"/>
      <c r="U572" s="784"/>
      <c r="V572" s="784"/>
      <c r="W572" s="784"/>
      <c r="X572" s="784"/>
      <c r="Y572" s="784"/>
      <c r="Z572" s="784"/>
      <c r="AA572" s="784"/>
      <c r="AB572" s="784"/>
    </row>
    <row r="573" spans="1:28" ht="13.5" customHeight="1" x14ac:dyDescent="0.3">
      <c r="A573" s="784"/>
      <c r="B573" s="784"/>
      <c r="C573" s="784"/>
      <c r="D573" s="784"/>
      <c r="E573" s="784"/>
      <c r="F573" s="784"/>
      <c r="G573" s="784"/>
      <c r="H573" s="784"/>
      <c r="I573" s="784"/>
      <c r="J573" s="784"/>
      <c r="K573" s="784"/>
      <c r="L573" s="784"/>
      <c r="M573" s="784"/>
      <c r="N573" s="784"/>
      <c r="O573" s="784"/>
      <c r="P573" s="784"/>
      <c r="Q573" s="784"/>
      <c r="R573" s="784"/>
      <c r="S573" s="784"/>
      <c r="T573" s="784"/>
      <c r="U573" s="784"/>
      <c r="V573" s="784"/>
      <c r="W573" s="784"/>
      <c r="X573" s="784"/>
      <c r="Y573" s="784"/>
      <c r="Z573" s="784"/>
      <c r="AA573" s="784"/>
      <c r="AB573" s="784"/>
    </row>
    <row r="574" spans="1:28" ht="13.5" customHeight="1" x14ac:dyDescent="0.3">
      <c r="A574" s="784"/>
      <c r="B574" s="784"/>
      <c r="C574" s="784"/>
      <c r="D574" s="784"/>
      <c r="E574" s="784"/>
      <c r="F574" s="784"/>
      <c r="G574" s="784"/>
      <c r="H574" s="784"/>
      <c r="I574" s="784"/>
      <c r="J574" s="784"/>
      <c r="K574" s="784"/>
      <c r="L574" s="784"/>
      <c r="M574" s="784"/>
      <c r="N574" s="784"/>
      <c r="O574" s="784"/>
      <c r="P574" s="784"/>
      <c r="Q574" s="784"/>
      <c r="R574" s="784"/>
      <c r="S574" s="784"/>
      <c r="T574" s="784"/>
      <c r="U574" s="784"/>
      <c r="V574" s="784"/>
      <c r="W574" s="784"/>
      <c r="X574" s="784"/>
      <c r="Y574" s="784"/>
      <c r="Z574" s="784"/>
      <c r="AA574" s="784"/>
      <c r="AB574" s="784"/>
    </row>
    <row r="575" spans="1:28" ht="13.5" customHeight="1" x14ac:dyDescent="0.3">
      <c r="A575" s="784"/>
      <c r="B575" s="784"/>
      <c r="C575" s="784"/>
      <c r="D575" s="784"/>
      <c r="E575" s="784"/>
      <c r="F575" s="784"/>
      <c r="G575" s="784"/>
      <c r="H575" s="784"/>
      <c r="I575" s="784"/>
      <c r="J575" s="784"/>
      <c r="K575" s="784"/>
      <c r="L575" s="784"/>
      <c r="M575" s="784"/>
      <c r="N575" s="784"/>
      <c r="O575" s="784"/>
      <c r="P575" s="784"/>
      <c r="Q575" s="784"/>
      <c r="R575" s="784"/>
      <c r="S575" s="784"/>
      <c r="T575" s="784"/>
      <c r="U575" s="784"/>
      <c r="V575" s="784"/>
      <c r="W575" s="784"/>
      <c r="X575" s="784"/>
      <c r="Y575" s="784"/>
      <c r="Z575" s="784"/>
      <c r="AA575" s="784"/>
      <c r="AB575" s="784"/>
    </row>
    <row r="576" spans="1:28" ht="13.5" customHeight="1" x14ac:dyDescent="0.3">
      <c r="A576" s="784"/>
      <c r="B576" s="784"/>
      <c r="C576" s="784"/>
      <c r="D576" s="784"/>
      <c r="E576" s="784"/>
      <c r="F576" s="784"/>
      <c r="G576" s="784"/>
      <c r="H576" s="784"/>
      <c r="I576" s="784"/>
      <c r="J576" s="784"/>
      <c r="K576" s="784"/>
      <c r="L576" s="784"/>
      <c r="M576" s="784"/>
      <c r="N576" s="784"/>
      <c r="O576" s="784"/>
      <c r="P576" s="784"/>
      <c r="Q576" s="784"/>
      <c r="R576" s="784"/>
      <c r="S576" s="784"/>
      <c r="T576" s="784"/>
      <c r="U576" s="784"/>
      <c r="V576" s="784"/>
      <c r="W576" s="784"/>
      <c r="X576" s="784"/>
      <c r="Y576" s="784"/>
      <c r="Z576" s="784"/>
      <c r="AA576" s="784"/>
      <c r="AB576" s="784"/>
    </row>
    <row r="577" spans="1:28" ht="13.5" customHeight="1" x14ac:dyDescent="0.3">
      <c r="A577" s="784"/>
      <c r="B577" s="784"/>
      <c r="C577" s="784"/>
      <c r="D577" s="784"/>
      <c r="E577" s="784"/>
      <c r="F577" s="784"/>
      <c r="G577" s="784"/>
      <c r="H577" s="784"/>
      <c r="I577" s="784"/>
      <c r="J577" s="784"/>
      <c r="K577" s="784"/>
      <c r="L577" s="784"/>
      <c r="M577" s="784"/>
      <c r="N577" s="784"/>
      <c r="O577" s="784"/>
      <c r="P577" s="784"/>
      <c r="Q577" s="784"/>
      <c r="R577" s="784"/>
      <c r="S577" s="784"/>
      <c r="T577" s="784"/>
      <c r="U577" s="784"/>
      <c r="V577" s="784"/>
      <c r="W577" s="784"/>
      <c r="X577" s="784"/>
      <c r="Y577" s="784"/>
      <c r="Z577" s="784"/>
      <c r="AA577" s="784"/>
      <c r="AB577" s="784"/>
    </row>
    <row r="578" spans="1:28" ht="13.5" customHeight="1" x14ac:dyDescent="0.3">
      <c r="A578" s="784"/>
      <c r="B578" s="784"/>
      <c r="C578" s="784"/>
      <c r="D578" s="784"/>
      <c r="E578" s="784"/>
      <c r="F578" s="784"/>
      <c r="G578" s="784"/>
      <c r="H578" s="784"/>
      <c r="I578" s="784"/>
      <c r="J578" s="784"/>
      <c r="K578" s="784"/>
      <c r="L578" s="784"/>
      <c r="M578" s="784"/>
      <c r="N578" s="784"/>
      <c r="O578" s="784"/>
      <c r="P578" s="784"/>
      <c r="Q578" s="784"/>
      <c r="R578" s="784"/>
      <c r="S578" s="784"/>
      <c r="T578" s="784"/>
      <c r="U578" s="784"/>
      <c r="V578" s="784"/>
      <c r="W578" s="784"/>
      <c r="X578" s="784"/>
      <c r="Y578" s="784"/>
      <c r="Z578" s="784"/>
      <c r="AA578" s="784"/>
      <c r="AB578" s="784"/>
    </row>
    <row r="579" spans="1:28" ht="13.5" customHeight="1" x14ac:dyDescent="0.3">
      <c r="A579" s="784"/>
      <c r="B579" s="784"/>
      <c r="C579" s="784"/>
      <c r="D579" s="784"/>
      <c r="E579" s="784"/>
      <c r="F579" s="784"/>
      <c r="G579" s="784"/>
      <c r="H579" s="784"/>
      <c r="I579" s="784"/>
      <c r="J579" s="784"/>
      <c r="K579" s="784"/>
      <c r="L579" s="784"/>
      <c r="M579" s="784"/>
      <c r="N579" s="784"/>
      <c r="O579" s="784"/>
      <c r="P579" s="784"/>
      <c r="Q579" s="784"/>
      <c r="R579" s="784"/>
      <c r="S579" s="784"/>
      <c r="T579" s="784"/>
      <c r="U579" s="784"/>
      <c r="V579" s="784"/>
      <c r="W579" s="784"/>
      <c r="X579" s="784"/>
      <c r="Y579" s="784"/>
      <c r="Z579" s="784"/>
      <c r="AA579" s="784"/>
      <c r="AB579" s="784"/>
    </row>
    <row r="580" spans="1:28" ht="13.5" customHeight="1" x14ac:dyDescent="0.3">
      <c r="A580" s="784"/>
      <c r="B580" s="784"/>
      <c r="C580" s="784"/>
      <c r="D580" s="784"/>
      <c r="E580" s="784"/>
      <c r="F580" s="784"/>
      <c r="G580" s="784"/>
      <c r="H580" s="784"/>
      <c r="I580" s="784"/>
      <c r="J580" s="784"/>
      <c r="K580" s="784"/>
      <c r="L580" s="784"/>
      <c r="M580" s="784"/>
      <c r="N580" s="784"/>
      <c r="O580" s="784"/>
      <c r="P580" s="784"/>
      <c r="Q580" s="784"/>
      <c r="R580" s="784"/>
      <c r="S580" s="784"/>
      <c r="T580" s="784"/>
      <c r="U580" s="784"/>
      <c r="V580" s="784"/>
      <c r="W580" s="784"/>
      <c r="X580" s="784"/>
      <c r="Y580" s="784"/>
      <c r="Z580" s="784"/>
      <c r="AA580" s="784"/>
      <c r="AB580" s="784"/>
    </row>
    <row r="581" spans="1:28" ht="13.5" customHeight="1" x14ac:dyDescent="0.3">
      <c r="A581" s="784"/>
      <c r="B581" s="784"/>
      <c r="C581" s="784"/>
      <c r="D581" s="784"/>
      <c r="E581" s="784"/>
      <c r="F581" s="784"/>
      <c r="G581" s="784"/>
      <c r="H581" s="784"/>
      <c r="I581" s="784"/>
      <c r="J581" s="784"/>
      <c r="K581" s="784"/>
      <c r="L581" s="784"/>
      <c r="M581" s="784"/>
      <c r="N581" s="784"/>
      <c r="O581" s="784"/>
      <c r="P581" s="784"/>
      <c r="Q581" s="784"/>
      <c r="R581" s="784"/>
      <c r="S581" s="784"/>
      <c r="T581" s="784"/>
      <c r="U581" s="784"/>
      <c r="V581" s="784"/>
      <c r="W581" s="784"/>
      <c r="X581" s="784"/>
      <c r="Y581" s="784"/>
      <c r="Z581" s="784"/>
      <c r="AA581" s="784"/>
      <c r="AB581" s="784"/>
    </row>
    <row r="582" spans="1:28" ht="13.5" customHeight="1" x14ac:dyDescent="0.3">
      <c r="A582" s="784"/>
      <c r="B582" s="784"/>
      <c r="C582" s="784"/>
      <c r="D582" s="784"/>
      <c r="E582" s="784"/>
      <c r="F582" s="784"/>
      <c r="G582" s="784"/>
      <c r="H582" s="784"/>
      <c r="I582" s="784"/>
      <c r="J582" s="784"/>
      <c r="K582" s="784"/>
      <c r="L582" s="784"/>
      <c r="M582" s="784"/>
      <c r="N582" s="784"/>
      <c r="O582" s="784"/>
      <c r="P582" s="784"/>
      <c r="Q582" s="784"/>
      <c r="R582" s="784"/>
      <c r="S582" s="784"/>
      <c r="T582" s="784"/>
      <c r="U582" s="784"/>
      <c r="V582" s="784"/>
      <c r="W582" s="784"/>
      <c r="X582" s="784"/>
      <c r="Y582" s="784"/>
      <c r="Z582" s="784"/>
      <c r="AA582" s="784"/>
      <c r="AB582" s="784"/>
    </row>
    <row r="583" spans="1:28" ht="13.5" customHeight="1" x14ac:dyDescent="0.3">
      <c r="A583" s="784"/>
      <c r="B583" s="784"/>
      <c r="C583" s="784"/>
      <c r="D583" s="784"/>
      <c r="E583" s="784"/>
      <c r="F583" s="784"/>
      <c r="G583" s="784"/>
      <c r="H583" s="784"/>
      <c r="I583" s="784"/>
      <c r="J583" s="784"/>
      <c r="K583" s="784"/>
      <c r="L583" s="784"/>
      <c r="M583" s="784"/>
      <c r="N583" s="784"/>
      <c r="O583" s="784"/>
      <c r="P583" s="784"/>
      <c r="Q583" s="784"/>
      <c r="R583" s="784"/>
      <c r="S583" s="784"/>
      <c r="T583" s="784"/>
      <c r="U583" s="784"/>
      <c r="V583" s="784"/>
      <c r="W583" s="784"/>
      <c r="X583" s="784"/>
      <c r="Y583" s="784"/>
      <c r="Z583" s="784"/>
      <c r="AA583" s="784"/>
      <c r="AB583" s="784"/>
    </row>
    <row r="584" spans="1:28" ht="13.5" customHeight="1" x14ac:dyDescent="0.3">
      <c r="A584" s="784"/>
      <c r="B584" s="784"/>
      <c r="C584" s="784"/>
      <c r="D584" s="784"/>
      <c r="E584" s="784"/>
      <c r="F584" s="784"/>
      <c r="G584" s="784"/>
      <c r="H584" s="784"/>
      <c r="I584" s="784"/>
      <c r="J584" s="784"/>
      <c r="K584" s="784"/>
      <c r="L584" s="784"/>
      <c r="M584" s="784"/>
      <c r="N584" s="784"/>
      <c r="O584" s="784"/>
      <c r="P584" s="784"/>
      <c r="Q584" s="784"/>
      <c r="R584" s="784"/>
      <c r="S584" s="784"/>
      <c r="T584" s="784"/>
      <c r="U584" s="784"/>
      <c r="V584" s="784"/>
      <c r="W584" s="784"/>
      <c r="X584" s="784"/>
      <c r="Y584" s="784"/>
      <c r="Z584" s="784"/>
      <c r="AA584" s="784"/>
      <c r="AB584" s="784"/>
    </row>
    <row r="585" spans="1:28" ht="13.5" customHeight="1" x14ac:dyDescent="0.3">
      <c r="A585" s="784"/>
      <c r="B585" s="784"/>
      <c r="C585" s="784"/>
      <c r="D585" s="784"/>
      <c r="E585" s="784"/>
      <c r="F585" s="784"/>
      <c r="G585" s="784"/>
      <c r="H585" s="784"/>
      <c r="I585" s="784"/>
      <c r="J585" s="784"/>
      <c r="K585" s="784"/>
      <c r="L585" s="784"/>
      <c r="M585" s="784"/>
      <c r="N585" s="784"/>
      <c r="O585" s="784"/>
      <c r="P585" s="784"/>
      <c r="Q585" s="784"/>
      <c r="R585" s="784"/>
      <c r="S585" s="784"/>
      <c r="T585" s="784"/>
      <c r="U585" s="784"/>
      <c r="V585" s="784"/>
      <c r="W585" s="784"/>
      <c r="X585" s="784"/>
      <c r="Y585" s="784"/>
      <c r="Z585" s="784"/>
      <c r="AA585" s="784"/>
      <c r="AB585" s="784"/>
    </row>
    <row r="586" spans="1:28" ht="13.5" customHeight="1" x14ac:dyDescent="0.3">
      <c r="A586" s="784"/>
      <c r="B586" s="784"/>
      <c r="C586" s="784"/>
      <c r="D586" s="784"/>
      <c r="E586" s="784"/>
      <c r="F586" s="784"/>
      <c r="G586" s="784"/>
      <c r="H586" s="784"/>
      <c r="I586" s="784"/>
      <c r="J586" s="784"/>
      <c r="K586" s="784"/>
      <c r="L586" s="784"/>
      <c r="M586" s="784"/>
      <c r="N586" s="784"/>
      <c r="O586" s="784"/>
      <c r="P586" s="784"/>
      <c r="Q586" s="784"/>
      <c r="R586" s="784"/>
      <c r="S586" s="784"/>
      <c r="T586" s="784"/>
      <c r="U586" s="784"/>
      <c r="V586" s="784"/>
      <c r="W586" s="784"/>
      <c r="X586" s="784"/>
      <c r="Y586" s="784"/>
      <c r="Z586" s="784"/>
      <c r="AA586" s="784"/>
      <c r="AB586" s="784"/>
    </row>
    <row r="587" spans="1:28" ht="13.5" customHeight="1" x14ac:dyDescent="0.3">
      <c r="A587" s="784"/>
      <c r="B587" s="784"/>
      <c r="C587" s="784"/>
      <c r="D587" s="784"/>
      <c r="E587" s="784"/>
      <c r="F587" s="784"/>
      <c r="G587" s="784"/>
      <c r="H587" s="784"/>
      <c r="I587" s="784"/>
      <c r="J587" s="784"/>
      <c r="K587" s="784"/>
      <c r="L587" s="784"/>
      <c r="M587" s="784"/>
      <c r="N587" s="784"/>
      <c r="O587" s="784"/>
      <c r="P587" s="784"/>
      <c r="Q587" s="784"/>
      <c r="R587" s="784"/>
      <c r="S587" s="784"/>
      <c r="T587" s="784"/>
      <c r="U587" s="784"/>
      <c r="V587" s="784"/>
      <c r="W587" s="784"/>
      <c r="X587" s="784"/>
      <c r="Y587" s="784"/>
      <c r="Z587" s="784"/>
      <c r="AA587" s="784"/>
      <c r="AB587" s="784"/>
    </row>
    <row r="588" spans="1:28" ht="13.5" customHeight="1" x14ac:dyDescent="0.3">
      <c r="A588" s="784"/>
      <c r="B588" s="784"/>
      <c r="C588" s="784"/>
      <c r="D588" s="784"/>
      <c r="E588" s="784"/>
      <c r="F588" s="784"/>
      <c r="G588" s="784"/>
      <c r="H588" s="784"/>
      <c r="I588" s="784"/>
      <c r="J588" s="784"/>
      <c r="K588" s="784"/>
      <c r="L588" s="784"/>
      <c r="M588" s="784"/>
      <c r="N588" s="784"/>
      <c r="O588" s="784"/>
      <c r="P588" s="784"/>
      <c r="Q588" s="784"/>
      <c r="R588" s="784"/>
      <c r="S588" s="784"/>
      <c r="T588" s="784"/>
      <c r="U588" s="784"/>
      <c r="V588" s="784"/>
      <c r="W588" s="784"/>
      <c r="X588" s="784"/>
      <c r="Y588" s="784"/>
      <c r="Z588" s="784"/>
      <c r="AA588" s="784"/>
      <c r="AB588" s="784"/>
    </row>
    <row r="589" spans="1:28" ht="13.5" customHeight="1" x14ac:dyDescent="0.3">
      <c r="A589" s="784"/>
      <c r="B589" s="784"/>
      <c r="C589" s="784"/>
      <c r="D589" s="784"/>
      <c r="E589" s="784"/>
      <c r="F589" s="784"/>
      <c r="G589" s="784"/>
      <c r="H589" s="784"/>
      <c r="I589" s="784"/>
      <c r="J589" s="784"/>
      <c r="K589" s="784"/>
      <c r="L589" s="784"/>
      <c r="M589" s="784"/>
      <c r="N589" s="784"/>
      <c r="O589" s="784"/>
      <c r="P589" s="784"/>
      <c r="Q589" s="784"/>
      <c r="R589" s="784"/>
      <c r="S589" s="784"/>
      <c r="T589" s="784"/>
      <c r="U589" s="784"/>
      <c r="V589" s="784"/>
      <c r="W589" s="784"/>
      <c r="X589" s="784"/>
      <c r="Y589" s="784"/>
      <c r="Z589" s="784"/>
      <c r="AA589" s="784"/>
      <c r="AB589" s="784"/>
    </row>
    <row r="590" spans="1:28" ht="13.5" customHeight="1" x14ac:dyDescent="0.3">
      <c r="A590" s="784"/>
      <c r="B590" s="784"/>
      <c r="C590" s="784"/>
      <c r="D590" s="784"/>
      <c r="E590" s="784"/>
      <c r="F590" s="784"/>
      <c r="G590" s="784"/>
      <c r="H590" s="784"/>
      <c r="I590" s="784"/>
      <c r="J590" s="784"/>
      <c r="K590" s="784"/>
      <c r="L590" s="784"/>
      <c r="M590" s="784"/>
      <c r="N590" s="784"/>
      <c r="O590" s="784"/>
      <c r="P590" s="784"/>
      <c r="Q590" s="784"/>
      <c r="R590" s="784"/>
      <c r="S590" s="784"/>
      <c r="T590" s="784"/>
      <c r="U590" s="784"/>
      <c r="V590" s="784"/>
      <c r="W590" s="784"/>
      <c r="X590" s="784"/>
      <c r="Y590" s="784"/>
      <c r="Z590" s="784"/>
      <c r="AA590" s="784"/>
      <c r="AB590" s="784"/>
    </row>
    <row r="591" spans="1:28" ht="13.5" customHeight="1" x14ac:dyDescent="0.3">
      <c r="A591" s="784"/>
      <c r="B591" s="784"/>
      <c r="C591" s="784"/>
      <c r="D591" s="784"/>
      <c r="E591" s="784"/>
      <c r="F591" s="784"/>
      <c r="G591" s="784"/>
      <c r="H591" s="784"/>
      <c r="I591" s="784"/>
      <c r="J591" s="784"/>
      <c r="K591" s="784"/>
      <c r="L591" s="784"/>
      <c r="M591" s="784"/>
      <c r="N591" s="784"/>
      <c r="O591" s="784"/>
      <c r="P591" s="784"/>
      <c r="Q591" s="784"/>
      <c r="R591" s="784"/>
      <c r="S591" s="784"/>
      <c r="T591" s="784"/>
      <c r="U591" s="784"/>
      <c r="V591" s="784"/>
      <c r="W591" s="784"/>
      <c r="X591" s="784"/>
      <c r="Y591" s="784"/>
      <c r="Z591" s="784"/>
      <c r="AA591" s="784"/>
      <c r="AB591" s="784"/>
    </row>
    <row r="592" spans="1:28" ht="13.5" customHeight="1" x14ac:dyDescent="0.3">
      <c r="A592" s="784"/>
      <c r="B592" s="784"/>
      <c r="C592" s="784"/>
      <c r="D592" s="784"/>
      <c r="E592" s="784"/>
      <c r="F592" s="784"/>
      <c r="G592" s="784"/>
      <c r="H592" s="784"/>
      <c r="I592" s="784"/>
      <c r="J592" s="784"/>
      <c r="K592" s="784"/>
      <c r="L592" s="784"/>
      <c r="M592" s="784"/>
      <c r="N592" s="784"/>
      <c r="O592" s="784"/>
      <c r="P592" s="784"/>
      <c r="Q592" s="784"/>
      <c r="R592" s="784"/>
      <c r="S592" s="784"/>
      <c r="T592" s="784"/>
      <c r="U592" s="784"/>
      <c r="V592" s="784"/>
      <c r="W592" s="784"/>
      <c r="X592" s="784"/>
      <c r="Y592" s="784"/>
      <c r="Z592" s="784"/>
      <c r="AA592" s="784"/>
      <c r="AB592" s="784"/>
    </row>
    <row r="593" spans="1:28" ht="13.5" customHeight="1" x14ac:dyDescent="0.3">
      <c r="A593" s="784"/>
      <c r="B593" s="784"/>
      <c r="C593" s="784"/>
      <c r="D593" s="784"/>
      <c r="E593" s="784"/>
      <c r="F593" s="784"/>
      <c r="G593" s="784"/>
      <c r="H593" s="784"/>
      <c r="I593" s="784"/>
      <c r="J593" s="784"/>
      <c r="K593" s="784"/>
      <c r="L593" s="784"/>
      <c r="M593" s="784"/>
      <c r="N593" s="784"/>
      <c r="O593" s="784"/>
      <c r="P593" s="784"/>
      <c r="Q593" s="784"/>
      <c r="R593" s="784"/>
      <c r="S593" s="784"/>
      <c r="T593" s="784"/>
      <c r="U593" s="784"/>
      <c r="V593" s="784"/>
      <c r="W593" s="784"/>
      <c r="X593" s="784"/>
      <c r="Y593" s="784"/>
      <c r="Z593" s="784"/>
      <c r="AA593" s="784"/>
      <c r="AB593" s="784"/>
    </row>
    <row r="594" spans="1:28" ht="13.5" customHeight="1" x14ac:dyDescent="0.3">
      <c r="A594" s="784"/>
      <c r="B594" s="784"/>
      <c r="C594" s="784"/>
      <c r="D594" s="784"/>
      <c r="E594" s="784"/>
      <c r="F594" s="784"/>
      <c r="G594" s="784"/>
      <c r="H594" s="784"/>
      <c r="I594" s="784"/>
      <c r="J594" s="784"/>
      <c r="K594" s="784"/>
      <c r="L594" s="784"/>
      <c r="M594" s="784"/>
      <c r="N594" s="784"/>
      <c r="O594" s="784"/>
      <c r="P594" s="784"/>
      <c r="Q594" s="784"/>
      <c r="R594" s="784"/>
      <c r="S594" s="784"/>
      <c r="T594" s="784"/>
      <c r="U594" s="784"/>
      <c r="V594" s="784"/>
      <c r="W594" s="784"/>
      <c r="X594" s="784"/>
      <c r="Y594" s="784"/>
      <c r="Z594" s="784"/>
      <c r="AA594" s="784"/>
      <c r="AB594" s="784"/>
    </row>
    <row r="595" spans="1:28" ht="13.5" customHeight="1" x14ac:dyDescent="0.3">
      <c r="A595" s="784"/>
      <c r="B595" s="784"/>
      <c r="C595" s="784"/>
      <c r="D595" s="784"/>
      <c r="E595" s="784"/>
      <c r="F595" s="784"/>
      <c r="G595" s="784"/>
      <c r="H595" s="784"/>
      <c r="I595" s="784"/>
      <c r="J595" s="784"/>
      <c r="K595" s="784"/>
      <c r="L595" s="784"/>
      <c r="M595" s="784"/>
      <c r="N595" s="784"/>
      <c r="O595" s="784"/>
      <c r="P595" s="784"/>
      <c r="Q595" s="784"/>
      <c r="R595" s="784"/>
      <c r="S595" s="784"/>
      <c r="T595" s="784"/>
      <c r="U595" s="784"/>
      <c r="V595" s="784"/>
      <c r="W595" s="784"/>
      <c r="X595" s="784"/>
      <c r="Y595" s="784"/>
      <c r="Z595" s="784"/>
      <c r="AA595" s="784"/>
      <c r="AB595" s="784"/>
    </row>
    <row r="596" spans="1:28" ht="13.5" customHeight="1" x14ac:dyDescent="0.3">
      <c r="A596" s="784"/>
      <c r="B596" s="784"/>
      <c r="C596" s="784"/>
      <c r="D596" s="784"/>
      <c r="E596" s="784"/>
      <c r="F596" s="784"/>
      <c r="G596" s="784"/>
      <c r="H596" s="784"/>
      <c r="I596" s="784"/>
      <c r="J596" s="784"/>
      <c r="K596" s="784"/>
      <c r="L596" s="784"/>
      <c r="M596" s="784"/>
      <c r="N596" s="784"/>
      <c r="O596" s="784"/>
      <c r="P596" s="784"/>
      <c r="Q596" s="784"/>
      <c r="R596" s="784"/>
      <c r="S596" s="784"/>
      <c r="T596" s="784"/>
      <c r="U596" s="784"/>
      <c r="V596" s="784"/>
      <c r="W596" s="784"/>
      <c r="X596" s="784"/>
      <c r="Y596" s="784"/>
      <c r="Z596" s="784"/>
      <c r="AA596" s="784"/>
      <c r="AB596" s="784"/>
    </row>
    <row r="597" spans="1:28" ht="13.5" customHeight="1" x14ac:dyDescent="0.3">
      <c r="A597" s="784"/>
      <c r="B597" s="784"/>
      <c r="C597" s="784"/>
      <c r="D597" s="784"/>
      <c r="E597" s="784"/>
      <c r="F597" s="784"/>
      <c r="G597" s="784"/>
      <c r="H597" s="784"/>
      <c r="I597" s="784"/>
      <c r="J597" s="784"/>
      <c r="K597" s="784"/>
      <c r="L597" s="784"/>
      <c r="M597" s="784"/>
      <c r="N597" s="784"/>
      <c r="O597" s="784"/>
      <c r="P597" s="784"/>
      <c r="Q597" s="784"/>
      <c r="R597" s="784"/>
      <c r="S597" s="784"/>
      <c r="T597" s="784"/>
      <c r="U597" s="784"/>
      <c r="V597" s="784"/>
      <c r="W597" s="784"/>
      <c r="X597" s="784"/>
      <c r="Y597" s="784"/>
      <c r="Z597" s="784"/>
      <c r="AA597" s="784"/>
      <c r="AB597" s="784"/>
    </row>
    <row r="598" spans="1:28" ht="13.5" customHeight="1" x14ac:dyDescent="0.3">
      <c r="A598" s="784"/>
      <c r="B598" s="784"/>
      <c r="C598" s="784"/>
      <c r="D598" s="784"/>
      <c r="E598" s="784"/>
      <c r="F598" s="784"/>
      <c r="G598" s="784"/>
      <c r="H598" s="784"/>
      <c r="I598" s="784"/>
      <c r="J598" s="784"/>
      <c r="K598" s="784"/>
      <c r="L598" s="784"/>
      <c r="M598" s="784"/>
      <c r="N598" s="784"/>
      <c r="O598" s="784"/>
      <c r="P598" s="784"/>
      <c r="Q598" s="784"/>
      <c r="R598" s="784"/>
      <c r="S598" s="784"/>
      <c r="T598" s="784"/>
      <c r="U598" s="784"/>
      <c r="V598" s="784"/>
      <c r="W598" s="784"/>
      <c r="X598" s="784"/>
      <c r="Y598" s="784"/>
      <c r="Z598" s="784"/>
      <c r="AA598" s="784"/>
      <c r="AB598" s="784"/>
    </row>
    <row r="599" spans="1:28" ht="13.5" customHeight="1" x14ac:dyDescent="0.3">
      <c r="A599" s="784"/>
      <c r="B599" s="784"/>
      <c r="C599" s="784"/>
      <c r="D599" s="784"/>
      <c r="E599" s="784"/>
      <c r="F599" s="784"/>
      <c r="G599" s="784"/>
      <c r="H599" s="784"/>
      <c r="I599" s="784"/>
      <c r="J599" s="784"/>
      <c r="K599" s="784"/>
      <c r="L599" s="784"/>
      <c r="M599" s="784"/>
      <c r="N599" s="784"/>
      <c r="O599" s="784"/>
      <c r="P599" s="784"/>
      <c r="Q599" s="784"/>
      <c r="R599" s="784"/>
      <c r="S599" s="784"/>
      <c r="T599" s="784"/>
      <c r="U599" s="784"/>
      <c r="V599" s="784"/>
      <c r="W599" s="784"/>
      <c r="X599" s="784"/>
      <c r="Y599" s="784"/>
      <c r="Z599" s="784"/>
      <c r="AA599" s="784"/>
      <c r="AB599" s="784"/>
    </row>
    <row r="600" spans="1:28" ht="13.5" customHeight="1" x14ac:dyDescent="0.3">
      <c r="A600" s="784"/>
      <c r="B600" s="784"/>
      <c r="C600" s="784"/>
      <c r="D600" s="784"/>
      <c r="E600" s="784"/>
      <c r="F600" s="784"/>
      <c r="G600" s="784"/>
      <c r="H600" s="784"/>
      <c r="I600" s="784"/>
      <c r="J600" s="784"/>
      <c r="K600" s="784"/>
      <c r="L600" s="784"/>
      <c r="M600" s="784"/>
      <c r="N600" s="784"/>
      <c r="O600" s="784"/>
      <c r="P600" s="784"/>
      <c r="Q600" s="784"/>
      <c r="R600" s="784"/>
      <c r="S600" s="784"/>
      <c r="T600" s="784"/>
      <c r="U600" s="784"/>
      <c r="V600" s="784"/>
      <c r="W600" s="784"/>
      <c r="X600" s="784"/>
      <c r="Y600" s="784"/>
      <c r="Z600" s="784"/>
      <c r="AA600" s="784"/>
      <c r="AB600" s="784"/>
    </row>
    <row r="601" spans="1:28" ht="13.5" customHeight="1" x14ac:dyDescent="0.3">
      <c r="A601" s="784"/>
      <c r="B601" s="784"/>
      <c r="C601" s="784"/>
      <c r="D601" s="784"/>
      <c r="E601" s="784"/>
      <c r="F601" s="784"/>
      <c r="G601" s="784"/>
      <c r="H601" s="784"/>
      <c r="I601" s="784"/>
      <c r="J601" s="784"/>
      <c r="K601" s="784"/>
      <c r="L601" s="784"/>
      <c r="M601" s="784"/>
      <c r="N601" s="784"/>
      <c r="O601" s="784"/>
      <c r="P601" s="784"/>
      <c r="Q601" s="784"/>
      <c r="R601" s="784"/>
      <c r="S601" s="784"/>
      <c r="T601" s="784"/>
      <c r="U601" s="784"/>
      <c r="V601" s="784"/>
      <c r="W601" s="784"/>
      <c r="X601" s="784"/>
      <c r="Y601" s="784"/>
      <c r="Z601" s="784"/>
      <c r="AA601" s="784"/>
      <c r="AB601" s="784"/>
    </row>
    <row r="602" spans="1:28" ht="13.5" customHeight="1" x14ac:dyDescent="0.3">
      <c r="A602" s="784"/>
      <c r="B602" s="784"/>
      <c r="C602" s="784"/>
      <c r="D602" s="784"/>
      <c r="E602" s="784"/>
      <c r="F602" s="784"/>
      <c r="G602" s="784"/>
      <c r="H602" s="784"/>
      <c r="I602" s="784"/>
      <c r="J602" s="784"/>
      <c r="K602" s="784"/>
      <c r="L602" s="784"/>
      <c r="M602" s="784"/>
      <c r="N602" s="784"/>
      <c r="O602" s="784"/>
      <c r="P602" s="784"/>
      <c r="Q602" s="784"/>
      <c r="R602" s="784"/>
      <c r="S602" s="784"/>
      <c r="T602" s="784"/>
      <c r="U602" s="784"/>
      <c r="V602" s="784"/>
      <c r="W602" s="784"/>
      <c r="X602" s="784"/>
      <c r="Y602" s="784"/>
      <c r="Z602" s="784"/>
      <c r="AA602" s="784"/>
      <c r="AB602" s="784"/>
    </row>
    <row r="603" spans="1:28" ht="13.5" customHeight="1" x14ac:dyDescent="0.3">
      <c r="A603" s="784"/>
      <c r="B603" s="784"/>
      <c r="C603" s="784"/>
      <c r="D603" s="784"/>
      <c r="E603" s="784"/>
      <c r="F603" s="784"/>
      <c r="G603" s="784"/>
      <c r="H603" s="784"/>
      <c r="I603" s="784"/>
      <c r="J603" s="784"/>
      <c r="K603" s="784"/>
      <c r="L603" s="784"/>
      <c r="M603" s="784"/>
      <c r="N603" s="784"/>
      <c r="O603" s="784"/>
      <c r="P603" s="784"/>
      <c r="Q603" s="784"/>
      <c r="R603" s="784"/>
      <c r="S603" s="784"/>
      <c r="T603" s="784"/>
      <c r="U603" s="784"/>
      <c r="V603" s="784"/>
      <c r="W603" s="784"/>
      <c r="X603" s="784"/>
      <c r="Y603" s="784"/>
      <c r="Z603" s="784"/>
      <c r="AA603" s="784"/>
      <c r="AB603" s="784"/>
    </row>
    <row r="604" spans="1:28" ht="13.5" customHeight="1" x14ac:dyDescent="0.3">
      <c r="A604" s="784"/>
      <c r="B604" s="784"/>
      <c r="C604" s="784"/>
      <c r="D604" s="784"/>
      <c r="E604" s="784"/>
      <c r="F604" s="784"/>
      <c r="G604" s="784"/>
      <c r="H604" s="784"/>
      <c r="I604" s="784"/>
      <c r="J604" s="784"/>
      <c r="K604" s="784"/>
      <c r="L604" s="784"/>
      <c r="M604" s="784"/>
      <c r="N604" s="784"/>
      <c r="O604" s="784"/>
      <c r="P604" s="784"/>
      <c r="Q604" s="784"/>
      <c r="R604" s="784"/>
      <c r="S604" s="784"/>
      <c r="T604" s="784"/>
      <c r="U604" s="784"/>
      <c r="V604" s="784"/>
      <c r="W604" s="784"/>
      <c r="X604" s="784"/>
      <c r="Y604" s="784"/>
      <c r="Z604" s="784"/>
      <c r="AA604" s="784"/>
      <c r="AB604" s="784"/>
    </row>
    <row r="605" spans="1:28" ht="13.5" customHeight="1" x14ac:dyDescent="0.3">
      <c r="A605" s="784"/>
      <c r="B605" s="784"/>
      <c r="C605" s="784"/>
      <c r="D605" s="784"/>
      <c r="E605" s="784"/>
      <c r="F605" s="784"/>
      <c r="G605" s="784"/>
      <c r="H605" s="784"/>
      <c r="I605" s="784"/>
      <c r="J605" s="784"/>
      <c r="K605" s="784"/>
      <c r="L605" s="784"/>
      <c r="M605" s="784"/>
      <c r="N605" s="784"/>
      <c r="O605" s="784"/>
      <c r="P605" s="784"/>
      <c r="Q605" s="784"/>
      <c r="R605" s="784"/>
      <c r="S605" s="784"/>
      <c r="T605" s="784"/>
      <c r="U605" s="784"/>
      <c r="V605" s="784"/>
      <c r="W605" s="784"/>
      <c r="X605" s="784"/>
      <c r="Y605" s="784"/>
      <c r="Z605" s="784"/>
      <c r="AA605" s="784"/>
      <c r="AB605" s="784"/>
    </row>
    <row r="606" spans="1:28" ht="13.5" customHeight="1" x14ac:dyDescent="0.3">
      <c r="A606" s="784"/>
      <c r="B606" s="784"/>
      <c r="C606" s="784"/>
      <c r="D606" s="784"/>
      <c r="E606" s="784"/>
      <c r="F606" s="784"/>
      <c r="G606" s="784"/>
      <c r="H606" s="784"/>
      <c r="I606" s="784"/>
      <c r="J606" s="784"/>
      <c r="K606" s="784"/>
      <c r="L606" s="784"/>
      <c r="M606" s="784"/>
      <c r="N606" s="784"/>
      <c r="O606" s="784"/>
      <c r="P606" s="784"/>
      <c r="Q606" s="784"/>
      <c r="R606" s="784"/>
      <c r="S606" s="784"/>
      <c r="T606" s="784"/>
      <c r="U606" s="784"/>
      <c r="V606" s="784"/>
      <c r="W606" s="784"/>
      <c r="X606" s="784"/>
      <c r="Y606" s="784"/>
      <c r="Z606" s="784"/>
      <c r="AA606" s="784"/>
      <c r="AB606" s="784"/>
    </row>
    <row r="607" spans="1:28" ht="13.5" customHeight="1" x14ac:dyDescent="0.3">
      <c r="A607" s="784"/>
      <c r="B607" s="784"/>
      <c r="C607" s="784"/>
      <c r="D607" s="784"/>
      <c r="E607" s="784"/>
      <c r="F607" s="784"/>
      <c r="G607" s="784"/>
      <c r="H607" s="784"/>
      <c r="I607" s="784"/>
      <c r="J607" s="784"/>
      <c r="K607" s="784"/>
      <c r="L607" s="784"/>
      <c r="M607" s="784"/>
      <c r="N607" s="784"/>
      <c r="O607" s="784"/>
      <c r="P607" s="784"/>
      <c r="Q607" s="784"/>
      <c r="R607" s="784"/>
      <c r="S607" s="784"/>
      <c r="T607" s="784"/>
      <c r="U607" s="784"/>
      <c r="V607" s="784"/>
      <c r="W607" s="784"/>
      <c r="X607" s="784"/>
      <c r="Y607" s="784"/>
      <c r="Z607" s="784"/>
      <c r="AA607" s="784"/>
      <c r="AB607" s="784"/>
    </row>
    <row r="608" spans="1:28" ht="13.5" customHeight="1" x14ac:dyDescent="0.3">
      <c r="A608" s="784"/>
      <c r="B608" s="784"/>
      <c r="C608" s="784"/>
      <c r="D608" s="784"/>
      <c r="E608" s="784"/>
      <c r="F608" s="784"/>
      <c r="G608" s="784"/>
      <c r="H608" s="784"/>
      <c r="I608" s="784"/>
      <c r="J608" s="784"/>
      <c r="K608" s="784"/>
      <c r="L608" s="784"/>
      <c r="M608" s="784"/>
      <c r="N608" s="784"/>
      <c r="O608" s="784"/>
      <c r="P608" s="784"/>
      <c r="Q608" s="784"/>
      <c r="R608" s="784"/>
      <c r="S608" s="784"/>
      <c r="T608" s="784"/>
      <c r="U608" s="784"/>
      <c r="V608" s="784"/>
      <c r="W608" s="784"/>
      <c r="X608" s="784"/>
      <c r="Y608" s="784"/>
      <c r="Z608" s="784"/>
      <c r="AA608" s="784"/>
      <c r="AB608" s="784"/>
    </row>
    <row r="609" spans="1:28" ht="13.5" customHeight="1" x14ac:dyDescent="0.3">
      <c r="A609" s="784"/>
      <c r="B609" s="784"/>
      <c r="C609" s="784"/>
      <c r="D609" s="784"/>
      <c r="E609" s="784"/>
      <c r="F609" s="784"/>
      <c r="G609" s="784"/>
      <c r="H609" s="784"/>
      <c r="I609" s="784"/>
      <c r="J609" s="784"/>
      <c r="K609" s="784"/>
      <c r="L609" s="784"/>
      <c r="M609" s="784"/>
      <c r="N609" s="784"/>
      <c r="O609" s="784"/>
      <c r="P609" s="784"/>
      <c r="Q609" s="784"/>
      <c r="R609" s="784"/>
      <c r="S609" s="784"/>
      <c r="T609" s="784"/>
      <c r="U609" s="784"/>
      <c r="V609" s="784"/>
      <c r="W609" s="784"/>
      <c r="X609" s="784"/>
      <c r="Y609" s="784"/>
      <c r="Z609" s="784"/>
      <c r="AA609" s="784"/>
      <c r="AB609" s="784"/>
    </row>
    <row r="610" spans="1:28" ht="13.5" customHeight="1" x14ac:dyDescent="0.3">
      <c r="A610" s="784"/>
      <c r="B610" s="784"/>
      <c r="C610" s="784"/>
      <c r="D610" s="784"/>
      <c r="E610" s="784"/>
      <c r="F610" s="784"/>
      <c r="G610" s="784"/>
      <c r="H610" s="784"/>
      <c r="I610" s="784"/>
      <c r="J610" s="784"/>
      <c r="K610" s="784"/>
      <c r="L610" s="784"/>
      <c r="M610" s="784"/>
      <c r="N610" s="784"/>
      <c r="O610" s="784"/>
      <c r="P610" s="784"/>
      <c r="Q610" s="784"/>
      <c r="R610" s="784"/>
      <c r="S610" s="784"/>
      <c r="T610" s="784"/>
      <c r="U610" s="784"/>
      <c r="V610" s="784"/>
      <c r="W610" s="784"/>
      <c r="X610" s="784"/>
      <c r="Y610" s="784"/>
      <c r="Z610" s="784"/>
      <c r="AA610" s="784"/>
      <c r="AB610" s="784"/>
    </row>
    <row r="611" spans="1:28" ht="13.5" customHeight="1" x14ac:dyDescent="0.3">
      <c r="A611" s="784"/>
      <c r="B611" s="784"/>
      <c r="C611" s="784"/>
      <c r="D611" s="784"/>
      <c r="E611" s="784"/>
      <c r="F611" s="784"/>
      <c r="G611" s="784"/>
      <c r="H611" s="784"/>
      <c r="I611" s="784"/>
      <c r="J611" s="784"/>
      <c r="K611" s="784"/>
      <c r="L611" s="784"/>
      <c r="M611" s="784"/>
      <c r="N611" s="784"/>
      <c r="O611" s="784"/>
      <c r="P611" s="784"/>
      <c r="Q611" s="784"/>
      <c r="R611" s="784"/>
      <c r="S611" s="784"/>
      <c r="T611" s="784"/>
      <c r="U611" s="784"/>
      <c r="V611" s="784"/>
      <c r="W611" s="784"/>
      <c r="X611" s="784"/>
      <c r="Y611" s="784"/>
      <c r="Z611" s="784"/>
      <c r="AA611" s="784"/>
      <c r="AB611" s="784"/>
    </row>
    <row r="612" spans="1:28" ht="13.5" customHeight="1" x14ac:dyDescent="0.3">
      <c r="A612" s="784"/>
      <c r="B612" s="784"/>
      <c r="C612" s="784"/>
      <c r="D612" s="784"/>
      <c r="E612" s="784"/>
      <c r="F612" s="784"/>
      <c r="G612" s="784"/>
      <c r="H612" s="784"/>
      <c r="I612" s="784"/>
      <c r="J612" s="784"/>
      <c r="K612" s="784"/>
      <c r="L612" s="784"/>
      <c r="M612" s="784"/>
      <c r="N612" s="784"/>
      <c r="O612" s="784"/>
      <c r="P612" s="784"/>
      <c r="Q612" s="784"/>
      <c r="R612" s="784"/>
      <c r="S612" s="784"/>
      <c r="T612" s="784"/>
      <c r="U612" s="784"/>
      <c r="V612" s="784"/>
      <c r="W612" s="784"/>
      <c r="X612" s="784"/>
      <c r="Y612" s="784"/>
      <c r="Z612" s="784"/>
      <c r="AA612" s="784"/>
      <c r="AB612" s="784"/>
    </row>
    <row r="613" spans="1:28" ht="13.5" customHeight="1" x14ac:dyDescent="0.3">
      <c r="A613" s="784"/>
      <c r="B613" s="784"/>
      <c r="C613" s="784"/>
      <c r="D613" s="784"/>
      <c r="E613" s="784"/>
      <c r="F613" s="784"/>
      <c r="G613" s="784"/>
      <c r="H613" s="784"/>
      <c r="I613" s="784"/>
      <c r="J613" s="784"/>
      <c r="K613" s="784"/>
      <c r="L613" s="784"/>
      <c r="M613" s="784"/>
      <c r="N613" s="784"/>
      <c r="O613" s="784"/>
      <c r="P613" s="784"/>
      <c r="Q613" s="784"/>
      <c r="R613" s="784"/>
      <c r="S613" s="784"/>
      <c r="T613" s="784"/>
      <c r="U613" s="784"/>
      <c r="V613" s="784"/>
      <c r="W613" s="784"/>
      <c r="X613" s="784"/>
      <c r="Y613" s="784"/>
      <c r="Z613" s="784"/>
      <c r="AA613" s="784"/>
      <c r="AB613" s="784"/>
    </row>
    <row r="614" spans="1:28" ht="13.5" customHeight="1" x14ac:dyDescent="0.3">
      <c r="A614" s="784"/>
      <c r="B614" s="784"/>
      <c r="C614" s="784"/>
      <c r="D614" s="784"/>
      <c r="E614" s="784"/>
      <c r="F614" s="784"/>
      <c r="G614" s="784"/>
      <c r="H614" s="784"/>
      <c r="I614" s="784"/>
      <c r="J614" s="784"/>
      <c r="K614" s="784"/>
      <c r="L614" s="784"/>
      <c r="M614" s="784"/>
      <c r="N614" s="784"/>
      <c r="O614" s="784"/>
      <c r="P614" s="784"/>
      <c r="Q614" s="784"/>
      <c r="R614" s="784"/>
      <c r="S614" s="784"/>
      <c r="T614" s="784"/>
      <c r="U614" s="784"/>
      <c r="V614" s="784"/>
      <c r="W614" s="784"/>
      <c r="X614" s="784"/>
      <c r="Y614" s="784"/>
      <c r="Z614" s="784"/>
      <c r="AA614" s="784"/>
      <c r="AB614" s="784"/>
    </row>
    <row r="615" spans="1:28" ht="13.5" customHeight="1" x14ac:dyDescent="0.3">
      <c r="A615" s="784"/>
      <c r="B615" s="784"/>
      <c r="C615" s="784"/>
      <c r="D615" s="784"/>
      <c r="E615" s="784"/>
      <c r="F615" s="784"/>
      <c r="G615" s="784"/>
      <c r="H615" s="784"/>
      <c r="I615" s="784"/>
      <c r="J615" s="784"/>
      <c r="K615" s="784"/>
      <c r="L615" s="784"/>
      <c r="M615" s="784"/>
      <c r="N615" s="784"/>
      <c r="O615" s="784"/>
      <c r="P615" s="784"/>
      <c r="Q615" s="784"/>
      <c r="R615" s="784"/>
      <c r="S615" s="784"/>
      <c r="T615" s="784"/>
      <c r="U615" s="784"/>
      <c r="V615" s="784"/>
      <c r="W615" s="784"/>
      <c r="X615" s="784"/>
      <c r="Y615" s="784"/>
      <c r="Z615" s="784"/>
      <c r="AA615" s="784"/>
      <c r="AB615" s="784"/>
    </row>
    <row r="616" spans="1:28" ht="13.5" customHeight="1" x14ac:dyDescent="0.3">
      <c r="A616" s="784"/>
      <c r="B616" s="784"/>
      <c r="C616" s="784"/>
      <c r="D616" s="784"/>
      <c r="E616" s="784"/>
      <c r="F616" s="784"/>
      <c r="G616" s="784"/>
      <c r="H616" s="784"/>
      <c r="I616" s="784"/>
      <c r="J616" s="784"/>
      <c r="K616" s="784"/>
      <c r="L616" s="784"/>
      <c r="M616" s="784"/>
      <c r="N616" s="784"/>
      <c r="O616" s="784"/>
      <c r="P616" s="784"/>
      <c r="Q616" s="784"/>
      <c r="R616" s="784"/>
      <c r="S616" s="784"/>
      <c r="T616" s="784"/>
      <c r="U616" s="784"/>
      <c r="V616" s="784"/>
      <c r="W616" s="784"/>
      <c r="X616" s="784"/>
      <c r="Y616" s="784"/>
      <c r="Z616" s="784"/>
      <c r="AA616" s="784"/>
      <c r="AB616" s="784"/>
    </row>
    <row r="617" spans="1:28" ht="13.5" customHeight="1" x14ac:dyDescent="0.3">
      <c r="A617" s="784"/>
      <c r="B617" s="784"/>
      <c r="C617" s="784"/>
      <c r="D617" s="784"/>
      <c r="E617" s="784"/>
      <c r="F617" s="784"/>
      <c r="G617" s="784"/>
      <c r="H617" s="784"/>
      <c r="I617" s="784"/>
      <c r="J617" s="784"/>
      <c r="K617" s="784"/>
      <c r="L617" s="784"/>
      <c r="M617" s="784"/>
      <c r="N617" s="784"/>
      <c r="O617" s="784"/>
      <c r="P617" s="784"/>
      <c r="Q617" s="784"/>
      <c r="R617" s="784"/>
      <c r="S617" s="784"/>
      <c r="T617" s="784"/>
      <c r="U617" s="784"/>
      <c r="V617" s="784"/>
      <c r="W617" s="784"/>
      <c r="X617" s="784"/>
      <c r="Y617" s="784"/>
      <c r="Z617" s="784"/>
      <c r="AA617" s="784"/>
      <c r="AB617" s="784"/>
    </row>
    <row r="618" spans="1:28" ht="13.5" customHeight="1" x14ac:dyDescent="0.3">
      <c r="A618" s="784"/>
      <c r="B618" s="784"/>
      <c r="C618" s="784"/>
      <c r="D618" s="784"/>
      <c r="E618" s="784"/>
      <c r="F618" s="784"/>
      <c r="G618" s="784"/>
      <c r="H618" s="784"/>
      <c r="I618" s="784"/>
      <c r="J618" s="784"/>
      <c r="K618" s="784"/>
      <c r="L618" s="784"/>
      <c r="M618" s="784"/>
      <c r="N618" s="784"/>
      <c r="O618" s="784"/>
      <c r="P618" s="784"/>
      <c r="Q618" s="784"/>
      <c r="R618" s="784"/>
      <c r="S618" s="784"/>
      <c r="T618" s="784"/>
      <c r="U618" s="784"/>
      <c r="V618" s="784"/>
      <c r="W618" s="784"/>
      <c r="X618" s="784"/>
      <c r="Y618" s="784"/>
      <c r="Z618" s="784"/>
      <c r="AA618" s="784"/>
      <c r="AB618" s="784"/>
    </row>
    <row r="619" spans="1:28" ht="13.5" customHeight="1" x14ac:dyDescent="0.3">
      <c r="A619" s="784"/>
      <c r="B619" s="784"/>
      <c r="C619" s="784"/>
      <c r="D619" s="784"/>
      <c r="E619" s="784"/>
      <c r="F619" s="784"/>
      <c r="G619" s="784"/>
      <c r="H619" s="784"/>
      <c r="I619" s="784"/>
      <c r="J619" s="784"/>
      <c r="K619" s="784"/>
      <c r="L619" s="784"/>
      <c r="M619" s="784"/>
      <c r="N619" s="784"/>
      <c r="O619" s="784"/>
      <c r="P619" s="784"/>
      <c r="Q619" s="784"/>
      <c r="R619" s="784"/>
      <c r="S619" s="784"/>
      <c r="T619" s="784"/>
      <c r="U619" s="784"/>
      <c r="V619" s="784"/>
      <c r="W619" s="784"/>
      <c r="X619" s="784"/>
      <c r="Y619" s="784"/>
      <c r="Z619" s="784"/>
      <c r="AA619" s="784"/>
      <c r="AB619" s="784"/>
    </row>
    <row r="620" spans="1:28" ht="13.5" customHeight="1" x14ac:dyDescent="0.3">
      <c r="A620" s="784"/>
      <c r="B620" s="784"/>
      <c r="C620" s="784"/>
      <c r="D620" s="784"/>
      <c r="E620" s="784"/>
      <c r="F620" s="784"/>
      <c r="G620" s="784"/>
      <c r="H620" s="784"/>
      <c r="I620" s="784"/>
      <c r="J620" s="784"/>
      <c r="K620" s="784"/>
      <c r="L620" s="784"/>
      <c r="M620" s="784"/>
      <c r="N620" s="784"/>
      <c r="O620" s="784"/>
      <c r="P620" s="784"/>
      <c r="Q620" s="784"/>
      <c r="R620" s="784"/>
      <c r="S620" s="784"/>
      <c r="T620" s="784"/>
      <c r="U620" s="784"/>
      <c r="V620" s="784"/>
      <c r="W620" s="784"/>
      <c r="X620" s="784"/>
      <c r="Y620" s="784"/>
      <c r="Z620" s="784"/>
      <c r="AA620" s="784"/>
      <c r="AB620" s="784"/>
    </row>
    <row r="621" spans="1:28" ht="13.5" customHeight="1" x14ac:dyDescent="0.3">
      <c r="A621" s="784"/>
      <c r="B621" s="784"/>
      <c r="C621" s="784"/>
      <c r="D621" s="784"/>
      <c r="E621" s="784"/>
      <c r="F621" s="784"/>
      <c r="G621" s="784"/>
      <c r="H621" s="784"/>
      <c r="I621" s="784"/>
      <c r="J621" s="784"/>
      <c r="K621" s="784"/>
      <c r="L621" s="784"/>
      <c r="M621" s="784"/>
      <c r="N621" s="784"/>
      <c r="O621" s="784"/>
      <c r="P621" s="784"/>
      <c r="Q621" s="784"/>
      <c r="R621" s="784"/>
      <c r="S621" s="784"/>
      <c r="T621" s="784"/>
      <c r="U621" s="784"/>
      <c r="V621" s="784"/>
      <c r="W621" s="784"/>
      <c r="X621" s="784"/>
      <c r="Y621" s="784"/>
      <c r="Z621" s="784"/>
      <c r="AA621" s="784"/>
      <c r="AB621" s="784"/>
    </row>
    <row r="622" spans="1:28" ht="13.5" customHeight="1" x14ac:dyDescent="0.3">
      <c r="A622" s="784"/>
      <c r="B622" s="784"/>
      <c r="C622" s="784"/>
      <c r="D622" s="784"/>
      <c r="E622" s="784"/>
      <c r="F622" s="784"/>
      <c r="G622" s="784"/>
      <c r="H622" s="784"/>
      <c r="I622" s="784"/>
      <c r="J622" s="784"/>
      <c r="K622" s="784"/>
      <c r="L622" s="784"/>
      <c r="M622" s="784"/>
      <c r="N622" s="784"/>
      <c r="O622" s="784"/>
      <c r="P622" s="784"/>
      <c r="Q622" s="784"/>
      <c r="R622" s="784"/>
      <c r="S622" s="784"/>
      <c r="T622" s="784"/>
      <c r="U622" s="784"/>
      <c r="V622" s="784"/>
      <c r="W622" s="784"/>
      <c r="X622" s="784"/>
      <c r="Y622" s="784"/>
      <c r="Z622" s="784"/>
      <c r="AA622" s="784"/>
      <c r="AB622" s="784"/>
    </row>
    <row r="623" spans="1:28" ht="13.5" customHeight="1" x14ac:dyDescent="0.3">
      <c r="A623" s="784"/>
      <c r="B623" s="784"/>
      <c r="C623" s="784"/>
      <c r="D623" s="784"/>
      <c r="E623" s="784"/>
      <c r="F623" s="784"/>
      <c r="G623" s="784"/>
      <c r="H623" s="784"/>
      <c r="I623" s="784"/>
      <c r="J623" s="784"/>
      <c r="K623" s="784"/>
      <c r="L623" s="784"/>
      <c r="M623" s="784"/>
      <c r="N623" s="784"/>
      <c r="O623" s="784"/>
      <c r="P623" s="784"/>
      <c r="Q623" s="784"/>
      <c r="R623" s="784"/>
      <c r="S623" s="784"/>
      <c r="T623" s="784"/>
      <c r="U623" s="784"/>
      <c r="V623" s="784"/>
      <c r="W623" s="784"/>
      <c r="X623" s="784"/>
      <c r="Y623" s="784"/>
      <c r="Z623" s="784"/>
      <c r="AA623" s="784"/>
      <c r="AB623" s="784"/>
    </row>
    <row r="624" spans="1:28" ht="13.5" customHeight="1" x14ac:dyDescent="0.3">
      <c r="A624" s="784"/>
      <c r="B624" s="784"/>
      <c r="C624" s="784"/>
      <c r="D624" s="784"/>
      <c r="E624" s="784"/>
      <c r="F624" s="784"/>
      <c r="G624" s="784"/>
      <c r="H624" s="784"/>
      <c r="I624" s="784"/>
      <c r="J624" s="784"/>
      <c r="K624" s="784"/>
      <c r="L624" s="784"/>
      <c r="M624" s="784"/>
      <c r="N624" s="784"/>
      <c r="O624" s="784"/>
      <c r="P624" s="784"/>
      <c r="Q624" s="784"/>
      <c r="R624" s="784"/>
      <c r="S624" s="784"/>
      <c r="T624" s="784"/>
      <c r="U624" s="784"/>
      <c r="V624" s="784"/>
      <c r="W624" s="784"/>
      <c r="X624" s="784"/>
      <c r="Y624" s="784"/>
      <c r="Z624" s="784"/>
      <c r="AA624" s="784"/>
      <c r="AB624" s="784"/>
    </row>
    <row r="625" spans="1:28" ht="13.5" customHeight="1" x14ac:dyDescent="0.3">
      <c r="A625" s="784"/>
      <c r="B625" s="784"/>
      <c r="C625" s="784"/>
      <c r="D625" s="784"/>
      <c r="E625" s="784"/>
      <c r="F625" s="784"/>
      <c r="G625" s="784"/>
      <c r="H625" s="784"/>
      <c r="I625" s="784"/>
      <c r="J625" s="784"/>
      <c r="K625" s="784"/>
      <c r="L625" s="784"/>
      <c r="M625" s="784"/>
      <c r="N625" s="784"/>
      <c r="O625" s="784"/>
      <c r="P625" s="784"/>
      <c r="Q625" s="784"/>
      <c r="R625" s="784"/>
      <c r="S625" s="784"/>
      <c r="T625" s="784"/>
      <c r="U625" s="784"/>
      <c r="V625" s="784"/>
      <c r="W625" s="784"/>
      <c r="X625" s="784"/>
      <c r="Y625" s="784"/>
      <c r="Z625" s="784"/>
      <c r="AA625" s="784"/>
      <c r="AB625" s="784"/>
    </row>
    <row r="626" spans="1:28" ht="13.5" customHeight="1" x14ac:dyDescent="0.3">
      <c r="A626" s="784"/>
      <c r="B626" s="784"/>
      <c r="C626" s="784"/>
      <c r="D626" s="784"/>
      <c r="E626" s="784"/>
      <c r="F626" s="784"/>
      <c r="G626" s="784"/>
      <c r="H626" s="784"/>
      <c r="I626" s="784"/>
      <c r="J626" s="784"/>
      <c r="K626" s="784"/>
      <c r="L626" s="784"/>
      <c r="M626" s="784"/>
      <c r="N626" s="784"/>
      <c r="O626" s="784"/>
      <c r="P626" s="784"/>
      <c r="Q626" s="784"/>
      <c r="R626" s="784"/>
      <c r="S626" s="784"/>
      <c r="T626" s="784"/>
      <c r="U626" s="784"/>
      <c r="V626" s="784"/>
      <c r="W626" s="784"/>
      <c r="X626" s="784"/>
      <c r="Y626" s="784"/>
      <c r="Z626" s="784"/>
      <c r="AA626" s="784"/>
      <c r="AB626" s="784"/>
    </row>
    <row r="627" spans="1:28" ht="13.5" customHeight="1" x14ac:dyDescent="0.3">
      <c r="A627" s="784"/>
      <c r="B627" s="784"/>
      <c r="C627" s="784"/>
      <c r="D627" s="784"/>
      <c r="E627" s="784"/>
      <c r="F627" s="784"/>
      <c r="G627" s="784"/>
      <c r="H627" s="784"/>
      <c r="I627" s="784"/>
      <c r="J627" s="784"/>
      <c r="K627" s="784"/>
      <c r="L627" s="784"/>
      <c r="M627" s="784"/>
      <c r="N627" s="784"/>
      <c r="O627" s="784"/>
      <c r="P627" s="784"/>
      <c r="Q627" s="784"/>
      <c r="R627" s="784"/>
      <c r="S627" s="784"/>
      <c r="T627" s="784"/>
      <c r="U627" s="784"/>
      <c r="V627" s="784"/>
      <c r="W627" s="784"/>
      <c r="X627" s="784"/>
      <c r="Y627" s="784"/>
      <c r="Z627" s="784"/>
      <c r="AA627" s="784"/>
      <c r="AB627" s="784"/>
    </row>
    <row r="628" spans="1:28" ht="13.5" customHeight="1" x14ac:dyDescent="0.3">
      <c r="A628" s="784"/>
      <c r="B628" s="784"/>
      <c r="C628" s="784"/>
      <c r="D628" s="784"/>
      <c r="E628" s="784"/>
      <c r="F628" s="784"/>
      <c r="G628" s="784"/>
      <c r="H628" s="784"/>
      <c r="I628" s="784"/>
      <c r="J628" s="784"/>
      <c r="K628" s="784"/>
      <c r="L628" s="784"/>
      <c r="M628" s="784"/>
      <c r="N628" s="784"/>
      <c r="O628" s="784"/>
      <c r="P628" s="784"/>
      <c r="Q628" s="784"/>
      <c r="R628" s="784"/>
      <c r="S628" s="784"/>
      <c r="T628" s="784"/>
      <c r="U628" s="784"/>
      <c r="V628" s="784"/>
      <c r="W628" s="784"/>
      <c r="X628" s="784"/>
      <c r="Y628" s="784"/>
      <c r="Z628" s="784"/>
      <c r="AA628" s="784"/>
      <c r="AB628" s="784"/>
    </row>
    <row r="629" spans="1:28" ht="13.5" customHeight="1" x14ac:dyDescent="0.3">
      <c r="A629" s="784"/>
      <c r="B629" s="784"/>
      <c r="C629" s="784"/>
      <c r="D629" s="784"/>
      <c r="E629" s="784"/>
      <c r="F629" s="784"/>
      <c r="G629" s="784"/>
      <c r="H629" s="784"/>
      <c r="I629" s="784"/>
      <c r="J629" s="784"/>
      <c r="K629" s="784"/>
      <c r="L629" s="784"/>
      <c r="M629" s="784"/>
      <c r="N629" s="784"/>
      <c r="O629" s="784"/>
      <c r="P629" s="784"/>
      <c r="Q629" s="784"/>
      <c r="R629" s="784"/>
      <c r="S629" s="784"/>
      <c r="T629" s="784"/>
      <c r="U629" s="784"/>
      <c r="V629" s="784"/>
      <c r="W629" s="784"/>
      <c r="X629" s="784"/>
      <c r="Y629" s="784"/>
      <c r="Z629" s="784"/>
      <c r="AA629" s="784"/>
      <c r="AB629" s="784"/>
    </row>
    <row r="630" spans="1:28" ht="13.5" customHeight="1" x14ac:dyDescent="0.3">
      <c r="A630" s="784"/>
      <c r="B630" s="784"/>
      <c r="C630" s="784"/>
      <c r="D630" s="784"/>
      <c r="E630" s="784"/>
      <c r="F630" s="784"/>
      <c r="G630" s="784"/>
      <c r="H630" s="784"/>
      <c r="I630" s="784"/>
      <c r="J630" s="784"/>
      <c r="K630" s="784"/>
      <c r="L630" s="784"/>
      <c r="M630" s="784"/>
      <c r="N630" s="784"/>
      <c r="O630" s="784"/>
      <c r="P630" s="784"/>
      <c r="Q630" s="784"/>
      <c r="R630" s="784"/>
      <c r="S630" s="784"/>
      <c r="T630" s="784"/>
      <c r="U630" s="784"/>
      <c r="V630" s="784"/>
      <c r="W630" s="784"/>
      <c r="X630" s="784"/>
      <c r="Y630" s="784"/>
      <c r="Z630" s="784"/>
      <c r="AA630" s="784"/>
      <c r="AB630" s="784"/>
    </row>
    <row r="631" spans="1:28" ht="13.5" customHeight="1" x14ac:dyDescent="0.3">
      <c r="A631" s="784"/>
      <c r="B631" s="784"/>
      <c r="C631" s="784"/>
      <c r="D631" s="784"/>
      <c r="E631" s="784"/>
      <c r="F631" s="784"/>
      <c r="G631" s="784"/>
      <c r="H631" s="784"/>
      <c r="I631" s="784"/>
      <c r="J631" s="784"/>
      <c r="K631" s="784"/>
      <c r="L631" s="784"/>
      <c r="M631" s="784"/>
      <c r="N631" s="784"/>
      <c r="O631" s="784"/>
      <c r="P631" s="784"/>
      <c r="Q631" s="784"/>
      <c r="R631" s="784"/>
      <c r="S631" s="784"/>
      <c r="T631" s="784"/>
      <c r="U631" s="784"/>
      <c r="V631" s="784"/>
      <c r="W631" s="784"/>
      <c r="X631" s="784"/>
      <c r="Y631" s="784"/>
      <c r="Z631" s="784"/>
      <c r="AA631" s="784"/>
      <c r="AB631" s="784"/>
    </row>
    <row r="632" spans="1:28" ht="13.5" customHeight="1" x14ac:dyDescent="0.3">
      <c r="A632" s="784"/>
      <c r="B632" s="784"/>
      <c r="C632" s="784"/>
      <c r="D632" s="784"/>
      <c r="E632" s="784"/>
      <c r="F632" s="784"/>
      <c r="G632" s="784"/>
      <c r="H632" s="784"/>
      <c r="I632" s="784"/>
      <c r="J632" s="784"/>
      <c r="K632" s="784"/>
      <c r="L632" s="784"/>
      <c r="M632" s="784"/>
      <c r="N632" s="784"/>
      <c r="O632" s="784"/>
      <c r="P632" s="784"/>
      <c r="Q632" s="784"/>
      <c r="R632" s="784"/>
      <c r="S632" s="784"/>
      <c r="T632" s="784"/>
      <c r="U632" s="784"/>
      <c r="V632" s="784"/>
      <c r="W632" s="784"/>
      <c r="X632" s="784"/>
      <c r="Y632" s="784"/>
      <c r="Z632" s="784"/>
      <c r="AA632" s="784"/>
      <c r="AB632" s="784"/>
    </row>
    <row r="633" spans="1:28" ht="13.5" customHeight="1" x14ac:dyDescent="0.3">
      <c r="A633" s="784"/>
      <c r="B633" s="784"/>
      <c r="C633" s="784"/>
      <c r="D633" s="784"/>
      <c r="E633" s="784"/>
      <c r="F633" s="784"/>
      <c r="G633" s="784"/>
      <c r="H633" s="784"/>
      <c r="I633" s="784"/>
      <c r="J633" s="784"/>
      <c r="K633" s="784"/>
      <c r="L633" s="784"/>
      <c r="M633" s="784"/>
      <c r="N633" s="784"/>
      <c r="O633" s="784"/>
      <c r="P633" s="784"/>
      <c r="Q633" s="784"/>
      <c r="R633" s="784"/>
      <c r="S633" s="784"/>
      <c r="T633" s="784"/>
      <c r="U633" s="784"/>
      <c r="V633" s="784"/>
      <c r="W633" s="784"/>
      <c r="X633" s="784"/>
      <c r="Y633" s="784"/>
      <c r="Z633" s="784"/>
      <c r="AA633" s="784"/>
      <c r="AB633" s="784"/>
    </row>
    <row r="634" spans="1:28" ht="13.5" customHeight="1" x14ac:dyDescent="0.3">
      <c r="A634" s="784"/>
      <c r="B634" s="784"/>
      <c r="C634" s="784"/>
      <c r="D634" s="784"/>
      <c r="E634" s="784"/>
      <c r="F634" s="784"/>
      <c r="G634" s="784"/>
      <c r="H634" s="784"/>
      <c r="I634" s="784"/>
      <c r="J634" s="784"/>
      <c r="K634" s="784"/>
      <c r="L634" s="784"/>
      <c r="M634" s="784"/>
      <c r="N634" s="784"/>
      <c r="O634" s="784"/>
      <c r="P634" s="784"/>
      <c r="Q634" s="784"/>
      <c r="R634" s="784"/>
      <c r="S634" s="784"/>
      <c r="T634" s="784"/>
      <c r="U634" s="784"/>
      <c r="V634" s="784"/>
      <c r="W634" s="784"/>
      <c r="X634" s="784"/>
      <c r="Y634" s="784"/>
      <c r="Z634" s="784"/>
      <c r="AA634" s="784"/>
      <c r="AB634" s="784"/>
    </row>
    <row r="635" spans="1:28" ht="13.5" customHeight="1" x14ac:dyDescent="0.3">
      <c r="A635" s="784"/>
      <c r="B635" s="784"/>
      <c r="C635" s="784"/>
      <c r="D635" s="784"/>
      <c r="E635" s="784"/>
      <c r="F635" s="784"/>
      <c r="G635" s="784"/>
      <c r="H635" s="784"/>
      <c r="I635" s="784"/>
      <c r="J635" s="784"/>
      <c r="K635" s="784"/>
      <c r="L635" s="784"/>
      <c r="M635" s="784"/>
      <c r="N635" s="784"/>
      <c r="O635" s="784"/>
      <c r="P635" s="784"/>
      <c r="Q635" s="784"/>
      <c r="R635" s="784"/>
      <c r="S635" s="784"/>
      <c r="T635" s="784"/>
      <c r="U635" s="784"/>
      <c r="V635" s="784"/>
      <c r="W635" s="784"/>
      <c r="X635" s="784"/>
      <c r="Y635" s="784"/>
      <c r="Z635" s="784"/>
      <c r="AA635" s="784"/>
      <c r="AB635" s="784"/>
    </row>
    <row r="636" spans="1:28" ht="13.5" customHeight="1" x14ac:dyDescent="0.3">
      <c r="A636" s="784"/>
      <c r="B636" s="784"/>
      <c r="C636" s="784"/>
      <c r="D636" s="784"/>
      <c r="E636" s="784"/>
      <c r="F636" s="784"/>
      <c r="G636" s="784"/>
      <c r="H636" s="784"/>
      <c r="I636" s="784"/>
      <c r="J636" s="784"/>
      <c r="K636" s="784"/>
      <c r="L636" s="784"/>
      <c r="M636" s="784"/>
      <c r="N636" s="784"/>
      <c r="O636" s="784"/>
      <c r="P636" s="784"/>
      <c r="Q636" s="784"/>
      <c r="R636" s="784"/>
      <c r="S636" s="784"/>
      <c r="T636" s="784"/>
      <c r="U636" s="784"/>
      <c r="V636" s="784"/>
      <c r="W636" s="784"/>
      <c r="X636" s="784"/>
      <c r="Y636" s="784"/>
      <c r="Z636" s="784"/>
      <c r="AA636" s="784"/>
      <c r="AB636" s="784"/>
    </row>
    <row r="637" spans="1:28" ht="13.5" customHeight="1" x14ac:dyDescent="0.3">
      <c r="A637" s="784"/>
      <c r="B637" s="784"/>
      <c r="C637" s="784"/>
      <c r="D637" s="784"/>
      <c r="E637" s="784"/>
      <c r="F637" s="784"/>
      <c r="G637" s="784"/>
      <c r="H637" s="784"/>
      <c r="I637" s="784"/>
      <c r="J637" s="784"/>
      <c r="K637" s="784"/>
      <c r="L637" s="784"/>
      <c r="M637" s="784"/>
      <c r="N637" s="784"/>
      <c r="O637" s="784"/>
      <c r="P637" s="784"/>
      <c r="Q637" s="784"/>
      <c r="R637" s="784"/>
      <c r="S637" s="784"/>
      <c r="T637" s="784"/>
      <c r="U637" s="784"/>
      <c r="V637" s="784"/>
      <c r="W637" s="784"/>
      <c r="X637" s="784"/>
      <c r="Y637" s="784"/>
      <c r="Z637" s="784"/>
      <c r="AA637" s="784"/>
      <c r="AB637" s="784"/>
    </row>
    <row r="638" spans="1:28" ht="13.5" customHeight="1" x14ac:dyDescent="0.3">
      <c r="A638" s="784"/>
      <c r="B638" s="784"/>
      <c r="C638" s="784"/>
      <c r="D638" s="784"/>
      <c r="E638" s="784"/>
      <c r="F638" s="784"/>
      <c r="G638" s="784"/>
      <c r="H638" s="784"/>
      <c r="I638" s="784"/>
      <c r="J638" s="784"/>
      <c r="K638" s="784"/>
      <c r="L638" s="784"/>
      <c r="M638" s="784"/>
      <c r="N638" s="784"/>
      <c r="O638" s="784"/>
      <c r="P638" s="784"/>
      <c r="Q638" s="784"/>
      <c r="R638" s="784"/>
      <c r="S638" s="784"/>
      <c r="T638" s="784"/>
      <c r="U638" s="784"/>
      <c r="V638" s="784"/>
      <c r="W638" s="784"/>
      <c r="X638" s="784"/>
      <c r="Y638" s="784"/>
      <c r="Z638" s="784"/>
      <c r="AA638" s="784"/>
      <c r="AB638" s="784"/>
    </row>
    <row r="639" spans="1:28" ht="13.5" customHeight="1" x14ac:dyDescent="0.3">
      <c r="A639" s="784"/>
      <c r="B639" s="784"/>
      <c r="C639" s="784"/>
      <c r="D639" s="784"/>
      <c r="E639" s="784"/>
      <c r="F639" s="784"/>
      <c r="G639" s="784"/>
      <c r="H639" s="784"/>
      <c r="I639" s="784"/>
      <c r="J639" s="784"/>
      <c r="K639" s="784"/>
      <c r="L639" s="784"/>
      <c r="M639" s="784"/>
      <c r="N639" s="784"/>
      <c r="O639" s="784"/>
      <c r="P639" s="784"/>
      <c r="Q639" s="784"/>
      <c r="R639" s="784"/>
      <c r="S639" s="784"/>
      <c r="T639" s="784"/>
      <c r="U639" s="784"/>
      <c r="V639" s="784"/>
      <c r="W639" s="784"/>
      <c r="X639" s="784"/>
      <c r="Y639" s="784"/>
      <c r="Z639" s="784"/>
      <c r="AA639" s="784"/>
      <c r="AB639" s="784"/>
    </row>
    <row r="640" spans="1:28" ht="13.5" customHeight="1" x14ac:dyDescent="0.3">
      <c r="A640" s="784"/>
      <c r="B640" s="784"/>
      <c r="C640" s="784"/>
      <c r="D640" s="784"/>
      <c r="E640" s="784"/>
      <c r="F640" s="784"/>
      <c r="G640" s="784"/>
      <c r="H640" s="784"/>
      <c r="I640" s="784"/>
      <c r="J640" s="784"/>
      <c r="K640" s="784"/>
      <c r="L640" s="784"/>
      <c r="M640" s="784"/>
      <c r="N640" s="784"/>
      <c r="O640" s="784"/>
      <c r="P640" s="784"/>
      <c r="Q640" s="784"/>
      <c r="R640" s="784"/>
      <c r="S640" s="784"/>
      <c r="T640" s="784"/>
      <c r="U640" s="784"/>
      <c r="V640" s="784"/>
      <c r="W640" s="784"/>
      <c r="X640" s="784"/>
      <c r="Y640" s="784"/>
      <c r="Z640" s="784"/>
      <c r="AA640" s="784"/>
      <c r="AB640" s="784"/>
    </row>
    <row r="641" spans="1:28" ht="13.5" customHeight="1" x14ac:dyDescent="0.3">
      <c r="A641" s="784"/>
      <c r="B641" s="784"/>
      <c r="C641" s="784"/>
      <c r="D641" s="784"/>
      <c r="E641" s="784"/>
      <c r="F641" s="784"/>
      <c r="G641" s="784"/>
      <c r="H641" s="784"/>
      <c r="I641" s="784"/>
      <c r="J641" s="784"/>
      <c r="K641" s="784"/>
      <c r="L641" s="784"/>
      <c r="M641" s="784"/>
      <c r="N641" s="784"/>
      <c r="O641" s="784"/>
      <c r="P641" s="784"/>
      <c r="Q641" s="784"/>
      <c r="R641" s="784"/>
      <c r="S641" s="784"/>
      <c r="T641" s="784"/>
      <c r="U641" s="784"/>
      <c r="V641" s="784"/>
      <c r="W641" s="784"/>
      <c r="X641" s="784"/>
      <c r="Y641" s="784"/>
      <c r="Z641" s="784"/>
      <c r="AA641" s="784"/>
      <c r="AB641" s="784"/>
    </row>
    <row r="642" spans="1:28" ht="13.5" customHeight="1" x14ac:dyDescent="0.3">
      <c r="A642" s="784"/>
      <c r="B642" s="784"/>
      <c r="C642" s="784"/>
      <c r="D642" s="784"/>
      <c r="E642" s="784"/>
      <c r="F642" s="784"/>
      <c r="G642" s="784"/>
      <c r="H642" s="784"/>
      <c r="I642" s="784"/>
      <c r="J642" s="784"/>
      <c r="K642" s="784"/>
      <c r="L642" s="784"/>
      <c r="M642" s="784"/>
      <c r="N642" s="784"/>
      <c r="O642" s="784"/>
      <c r="P642" s="784"/>
      <c r="Q642" s="784"/>
      <c r="R642" s="784"/>
      <c r="S642" s="784"/>
      <c r="T642" s="784"/>
      <c r="U642" s="784"/>
      <c r="V642" s="784"/>
      <c r="W642" s="784"/>
      <c r="X642" s="784"/>
      <c r="Y642" s="784"/>
      <c r="Z642" s="784"/>
      <c r="AA642" s="784"/>
      <c r="AB642" s="784"/>
    </row>
    <row r="643" spans="1:28" ht="13.5" customHeight="1" x14ac:dyDescent="0.3">
      <c r="A643" s="784"/>
      <c r="B643" s="784"/>
      <c r="C643" s="784"/>
      <c r="D643" s="784"/>
      <c r="E643" s="784"/>
      <c r="F643" s="784"/>
      <c r="G643" s="784"/>
      <c r="H643" s="784"/>
      <c r="I643" s="784"/>
      <c r="J643" s="784"/>
      <c r="K643" s="784"/>
      <c r="L643" s="784"/>
      <c r="M643" s="784"/>
      <c r="N643" s="784"/>
      <c r="O643" s="784"/>
      <c r="P643" s="784"/>
      <c r="Q643" s="784"/>
      <c r="R643" s="784"/>
      <c r="S643" s="784"/>
      <c r="T643" s="784"/>
      <c r="U643" s="784"/>
      <c r="V643" s="784"/>
      <c r="W643" s="784"/>
      <c r="X643" s="784"/>
      <c r="Y643" s="784"/>
      <c r="Z643" s="784"/>
      <c r="AA643" s="784"/>
      <c r="AB643" s="784"/>
    </row>
    <row r="644" spans="1:28" ht="13.5" customHeight="1" x14ac:dyDescent="0.3">
      <c r="A644" s="784"/>
      <c r="B644" s="784"/>
      <c r="C644" s="784"/>
      <c r="D644" s="784"/>
      <c r="E644" s="784"/>
      <c r="F644" s="784"/>
      <c r="G644" s="784"/>
      <c r="H644" s="784"/>
      <c r="I644" s="784"/>
      <c r="J644" s="784"/>
      <c r="K644" s="784"/>
      <c r="L644" s="784"/>
      <c r="M644" s="784"/>
      <c r="N644" s="784"/>
      <c r="O644" s="784"/>
      <c r="P644" s="784"/>
      <c r="Q644" s="784"/>
      <c r="R644" s="784"/>
      <c r="S644" s="784"/>
      <c r="T644" s="784"/>
      <c r="U644" s="784"/>
      <c r="V644" s="784"/>
      <c r="W644" s="784"/>
      <c r="X644" s="784"/>
      <c r="Y644" s="784"/>
      <c r="Z644" s="784"/>
      <c r="AA644" s="784"/>
      <c r="AB644" s="784"/>
    </row>
    <row r="645" spans="1:28" ht="13.5" customHeight="1" x14ac:dyDescent="0.3">
      <c r="A645" s="784"/>
      <c r="B645" s="784"/>
      <c r="C645" s="784"/>
      <c r="D645" s="784"/>
      <c r="E645" s="784"/>
      <c r="F645" s="784"/>
      <c r="G645" s="784"/>
      <c r="H645" s="784"/>
      <c r="I645" s="784"/>
      <c r="J645" s="784"/>
      <c r="K645" s="784"/>
      <c r="L645" s="784"/>
      <c r="M645" s="784"/>
      <c r="N645" s="784"/>
      <c r="O645" s="784"/>
      <c r="P645" s="784"/>
      <c r="Q645" s="784"/>
      <c r="R645" s="784"/>
      <c r="S645" s="784"/>
      <c r="T645" s="784"/>
      <c r="U645" s="784"/>
      <c r="V645" s="784"/>
      <c r="W645" s="784"/>
      <c r="X645" s="784"/>
      <c r="Y645" s="784"/>
      <c r="Z645" s="784"/>
      <c r="AA645" s="784"/>
      <c r="AB645" s="784"/>
    </row>
    <row r="646" spans="1:28" ht="13.5" customHeight="1" x14ac:dyDescent="0.3">
      <c r="A646" s="784"/>
      <c r="B646" s="784"/>
      <c r="C646" s="784"/>
      <c r="D646" s="784"/>
      <c r="E646" s="784"/>
      <c r="F646" s="784"/>
      <c r="G646" s="784"/>
      <c r="H646" s="784"/>
      <c r="I646" s="784"/>
      <c r="J646" s="784"/>
      <c r="K646" s="784"/>
      <c r="L646" s="784"/>
      <c r="M646" s="784"/>
      <c r="N646" s="784"/>
      <c r="O646" s="784"/>
      <c r="P646" s="784"/>
      <c r="Q646" s="784"/>
      <c r="R646" s="784"/>
      <c r="S646" s="784"/>
      <c r="T646" s="784"/>
      <c r="U646" s="784"/>
      <c r="V646" s="784"/>
      <c r="W646" s="784"/>
      <c r="X646" s="784"/>
      <c r="Y646" s="784"/>
      <c r="Z646" s="784"/>
      <c r="AA646" s="784"/>
      <c r="AB646" s="784"/>
    </row>
    <row r="647" spans="1:28" ht="13.5" customHeight="1" x14ac:dyDescent="0.3">
      <c r="A647" s="784"/>
      <c r="B647" s="784"/>
      <c r="C647" s="784"/>
      <c r="D647" s="784"/>
      <c r="E647" s="784"/>
      <c r="F647" s="784"/>
      <c r="G647" s="784"/>
      <c r="H647" s="784"/>
      <c r="I647" s="784"/>
      <c r="J647" s="784"/>
      <c r="K647" s="784"/>
      <c r="L647" s="784"/>
      <c r="M647" s="784"/>
      <c r="N647" s="784"/>
      <c r="O647" s="784"/>
      <c r="P647" s="784"/>
      <c r="Q647" s="784"/>
      <c r="R647" s="784"/>
      <c r="S647" s="784"/>
      <c r="T647" s="784"/>
      <c r="U647" s="784"/>
      <c r="V647" s="784"/>
      <c r="W647" s="784"/>
      <c r="X647" s="784"/>
      <c r="Y647" s="784"/>
      <c r="Z647" s="784"/>
      <c r="AA647" s="784"/>
      <c r="AB647" s="784"/>
    </row>
    <row r="648" spans="1:28" ht="13.5" customHeight="1" x14ac:dyDescent="0.3">
      <c r="A648" s="784"/>
      <c r="B648" s="784"/>
      <c r="C648" s="784"/>
      <c r="D648" s="784"/>
      <c r="E648" s="784"/>
      <c r="F648" s="784"/>
      <c r="G648" s="784"/>
      <c r="H648" s="784"/>
      <c r="I648" s="784"/>
      <c r="J648" s="784"/>
      <c r="K648" s="784"/>
      <c r="L648" s="784"/>
      <c r="M648" s="784"/>
      <c r="N648" s="784"/>
      <c r="O648" s="784"/>
      <c r="P648" s="784"/>
      <c r="Q648" s="784"/>
      <c r="R648" s="784"/>
      <c r="S648" s="784"/>
      <c r="T648" s="784"/>
      <c r="U648" s="784"/>
      <c r="V648" s="784"/>
      <c r="W648" s="784"/>
      <c r="X648" s="784"/>
      <c r="Y648" s="784"/>
      <c r="Z648" s="784"/>
      <c r="AA648" s="784"/>
      <c r="AB648" s="784"/>
    </row>
    <row r="649" spans="1:28" ht="13.5" customHeight="1" x14ac:dyDescent="0.3">
      <c r="A649" s="784"/>
      <c r="B649" s="784"/>
      <c r="C649" s="784"/>
      <c r="D649" s="784"/>
      <c r="E649" s="784"/>
      <c r="F649" s="784"/>
      <c r="G649" s="784"/>
      <c r="H649" s="784"/>
      <c r="I649" s="784"/>
      <c r="J649" s="784"/>
      <c r="K649" s="784"/>
      <c r="L649" s="784"/>
      <c r="M649" s="784"/>
      <c r="N649" s="784"/>
      <c r="O649" s="784"/>
      <c r="P649" s="784"/>
      <c r="Q649" s="784"/>
      <c r="R649" s="784"/>
      <c r="S649" s="784"/>
      <c r="T649" s="784"/>
      <c r="U649" s="784"/>
      <c r="V649" s="784"/>
      <c r="W649" s="784"/>
      <c r="X649" s="784"/>
      <c r="Y649" s="784"/>
      <c r="Z649" s="784"/>
      <c r="AA649" s="784"/>
      <c r="AB649" s="784"/>
    </row>
    <row r="650" spans="1:28" ht="13.5" customHeight="1" x14ac:dyDescent="0.3">
      <c r="A650" s="784"/>
      <c r="B650" s="784"/>
      <c r="C650" s="784"/>
      <c r="D650" s="784"/>
      <c r="E650" s="784"/>
      <c r="F650" s="784"/>
      <c r="G650" s="784"/>
      <c r="H650" s="784"/>
      <c r="I650" s="784"/>
      <c r="J650" s="784"/>
      <c r="K650" s="784"/>
      <c r="L650" s="784"/>
      <c r="M650" s="784"/>
      <c r="N650" s="784"/>
      <c r="O650" s="784"/>
      <c r="P650" s="784"/>
      <c r="Q650" s="784"/>
      <c r="R650" s="784"/>
      <c r="S650" s="784"/>
      <c r="T650" s="784"/>
      <c r="U650" s="784"/>
      <c r="V650" s="784"/>
      <c r="W650" s="784"/>
      <c r="X650" s="784"/>
      <c r="Y650" s="784"/>
      <c r="Z650" s="784"/>
      <c r="AA650" s="784"/>
      <c r="AB650" s="784"/>
    </row>
    <row r="651" spans="1:28" ht="13.5" customHeight="1" x14ac:dyDescent="0.3">
      <c r="A651" s="784"/>
      <c r="B651" s="784"/>
      <c r="C651" s="784"/>
      <c r="D651" s="784"/>
      <c r="E651" s="784"/>
      <c r="F651" s="784"/>
      <c r="G651" s="784"/>
      <c r="H651" s="784"/>
      <c r="I651" s="784"/>
      <c r="J651" s="784"/>
      <c r="K651" s="784"/>
      <c r="L651" s="784"/>
      <c r="M651" s="784"/>
      <c r="N651" s="784"/>
      <c r="O651" s="784"/>
      <c r="P651" s="784"/>
      <c r="Q651" s="784"/>
      <c r="R651" s="784"/>
      <c r="S651" s="784"/>
      <c r="T651" s="784"/>
      <c r="U651" s="784"/>
      <c r="V651" s="784"/>
      <c r="W651" s="784"/>
      <c r="X651" s="784"/>
      <c r="Y651" s="784"/>
      <c r="Z651" s="784"/>
      <c r="AA651" s="784"/>
      <c r="AB651" s="784"/>
    </row>
    <row r="652" spans="1:28" ht="13.5" customHeight="1" x14ac:dyDescent="0.3">
      <c r="A652" s="784"/>
      <c r="B652" s="784"/>
      <c r="C652" s="784"/>
      <c r="D652" s="784"/>
      <c r="E652" s="784"/>
      <c r="F652" s="784"/>
      <c r="G652" s="784"/>
      <c r="H652" s="784"/>
      <c r="I652" s="784"/>
      <c r="J652" s="784"/>
      <c r="K652" s="784"/>
      <c r="L652" s="784"/>
      <c r="M652" s="784"/>
      <c r="N652" s="784"/>
      <c r="O652" s="784"/>
      <c r="P652" s="784"/>
      <c r="Q652" s="784"/>
      <c r="R652" s="784"/>
      <c r="S652" s="784"/>
      <c r="T652" s="784"/>
      <c r="U652" s="784"/>
      <c r="V652" s="784"/>
      <c r="W652" s="784"/>
      <c r="X652" s="784"/>
      <c r="Y652" s="784"/>
      <c r="Z652" s="784"/>
      <c r="AA652" s="784"/>
      <c r="AB652" s="784"/>
    </row>
    <row r="653" spans="1:28" ht="13.5" customHeight="1" x14ac:dyDescent="0.3">
      <c r="A653" s="784"/>
      <c r="B653" s="784"/>
      <c r="C653" s="784"/>
      <c r="D653" s="784"/>
      <c r="E653" s="784"/>
      <c r="F653" s="784"/>
      <c r="G653" s="784"/>
      <c r="H653" s="784"/>
      <c r="I653" s="784"/>
      <c r="J653" s="784"/>
      <c r="K653" s="784"/>
      <c r="L653" s="784"/>
      <c r="M653" s="784"/>
      <c r="N653" s="784"/>
      <c r="O653" s="784"/>
      <c r="P653" s="784"/>
      <c r="Q653" s="784"/>
      <c r="R653" s="784"/>
      <c r="S653" s="784"/>
      <c r="T653" s="784"/>
      <c r="U653" s="784"/>
      <c r="V653" s="784"/>
      <c r="W653" s="784"/>
      <c r="X653" s="784"/>
      <c r="Y653" s="784"/>
      <c r="Z653" s="784"/>
      <c r="AA653" s="784"/>
      <c r="AB653" s="784"/>
    </row>
    <row r="654" spans="1:28" ht="13.5" customHeight="1" x14ac:dyDescent="0.3">
      <c r="A654" s="784"/>
      <c r="B654" s="784"/>
      <c r="C654" s="784"/>
      <c r="D654" s="784"/>
      <c r="E654" s="784"/>
      <c r="F654" s="784"/>
      <c r="G654" s="784"/>
      <c r="H654" s="784"/>
      <c r="I654" s="784"/>
      <c r="J654" s="784"/>
      <c r="K654" s="784"/>
      <c r="L654" s="784"/>
      <c r="M654" s="784"/>
      <c r="N654" s="784"/>
      <c r="O654" s="784"/>
      <c r="P654" s="784"/>
      <c r="Q654" s="784"/>
      <c r="R654" s="784"/>
      <c r="S654" s="784"/>
      <c r="T654" s="784"/>
      <c r="U654" s="784"/>
      <c r="V654" s="784"/>
      <c r="W654" s="784"/>
      <c r="X654" s="784"/>
      <c r="Y654" s="784"/>
      <c r="Z654" s="784"/>
      <c r="AA654" s="784"/>
      <c r="AB654" s="784"/>
    </row>
    <row r="655" spans="1:28" ht="13.5" customHeight="1" x14ac:dyDescent="0.3">
      <c r="A655" s="784"/>
      <c r="B655" s="784"/>
      <c r="C655" s="784"/>
      <c r="D655" s="784"/>
      <c r="E655" s="784"/>
      <c r="F655" s="784"/>
      <c r="G655" s="784"/>
      <c r="H655" s="784"/>
      <c r="I655" s="784"/>
      <c r="J655" s="784"/>
      <c r="K655" s="784"/>
      <c r="L655" s="784"/>
      <c r="M655" s="784"/>
      <c r="N655" s="784"/>
      <c r="O655" s="784"/>
      <c r="P655" s="784"/>
      <c r="Q655" s="784"/>
      <c r="R655" s="784"/>
      <c r="S655" s="784"/>
      <c r="T655" s="784"/>
      <c r="U655" s="784"/>
      <c r="V655" s="784"/>
      <c r="W655" s="784"/>
      <c r="X655" s="784"/>
      <c r="Y655" s="784"/>
      <c r="Z655" s="784"/>
      <c r="AA655" s="784"/>
      <c r="AB655" s="784"/>
    </row>
    <row r="656" spans="1:28" ht="13.5" customHeight="1" x14ac:dyDescent="0.3">
      <c r="A656" s="784"/>
      <c r="B656" s="784"/>
      <c r="C656" s="784"/>
      <c r="D656" s="784"/>
      <c r="E656" s="784"/>
      <c r="F656" s="784"/>
      <c r="G656" s="784"/>
      <c r="H656" s="784"/>
      <c r="I656" s="784"/>
      <c r="J656" s="784"/>
      <c r="K656" s="784"/>
      <c r="L656" s="784"/>
      <c r="M656" s="784"/>
      <c r="N656" s="784"/>
      <c r="O656" s="784"/>
      <c r="P656" s="784"/>
      <c r="Q656" s="784"/>
      <c r="R656" s="784"/>
      <c r="S656" s="784"/>
      <c r="T656" s="784"/>
      <c r="U656" s="784"/>
      <c r="V656" s="784"/>
      <c r="W656" s="784"/>
      <c r="X656" s="784"/>
      <c r="Y656" s="784"/>
      <c r="Z656" s="784"/>
      <c r="AA656" s="784"/>
      <c r="AB656" s="784"/>
    </row>
    <row r="657" spans="1:28" ht="13.5" customHeight="1" x14ac:dyDescent="0.3">
      <c r="A657" s="784"/>
      <c r="B657" s="784"/>
      <c r="C657" s="784"/>
      <c r="D657" s="784"/>
      <c r="E657" s="784"/>
      <c r="F657" s="784"/>
      <c r="G657" s="784"/>
      <c r="H657" s="784"/>
      <c r="I657" s="784"/>
      <c r="J657" s="784"/>
      <c r="K657" s="784"/>
      <c r="L657" s="784"/>
      <c r="M657" s="784"/>
      <c r="N657" s="784"/>
      <c r="O657" s="784"/>
      <c r="P657" s="784"/>
      <c r="Q657" s="784"/>
      <c r="R657" s="784"/>
      <c r="S657" s="784"/>
      <c r="T657" s="784"/>
      <c r="U657" s="784"/>
      <c r="V657" s="784"/>
      <c r="W657" s="784"/>
      <c r="X657" s="784"/>
      <c r="Y657" s="784"/>
      <c r="Z657" s="784"/>
      <c r="AA657" s="784"/>
      <c r="AB657" s="784"/>
    </row>
    <row r="658" spans="1:28" ht="13.5" customHeight="1" x14ac:dyDescent="0.3">
      <c r="A658" s="784"/>
      <c r="B658" s="784"/>
      <c r="C658" s="784"/>
      <c r="D658" s="784"/>
      <c r="E658" s="784"/>
      <c r="F658" s="784"/>
      <c r="G658" s="784"/>
      <c r="H658" s="784"/>
      <c r="I658" s="784"/>
      <c r="J658" s="784"/>
      <c r="K658" s="784"/>
      <c r="L658" s="784"/>
      <c r="M658" s="784"/>
      <c r="N658" s="784"/>
      <c r="O658" s="784"/>
      <c r="P658" s="784"/>
      <c r="Q658" s="784"/>
      <c r="R658" s="784"/>
      <c r="S658" s="784"/>
      <c r="T658" s="784"/>
      <c r="U658" s="784"/>
      <c r="V658" s="784"/>
      <c r="W658" s="784"/>
      <c r="X658" s="784"/>
      <c r="Y658" s="784"/>
      <c r="Z658" s="784"/>
      <c r="AA658" s="784"/>
      <c r="AB658" s="784"/>
    </row>
    <row r="659" spans="1:28" ht="13.5" customHeight="1" x14ac:dyDescent="0.3">
      <c r="A659" s="784"/>
      <c r="B659" s="784"/>
      <c r="C659" s="784"/>
      <c r="D659" s="784"/>
      <c r="E659" s="784"/>
      <c r="F659" s="784"/>
      <c r="G659" s="784"/>
      <c r="H659" s="784"/>
      <c r="I659" s="784"/>
      <c r="J659" s="784"/>
      <c r="K659" s="784"/>
      <c r="L659" s="784"/>
      <c r="M659" s="784"/>
      <c r="N659" s="784"/>
      <c r="O659" s="784"/>
      <c r="P659" s="784"/>
      <c r="Q659" s="784"/>
      <c r="R659" s="784"/>
      <c r="S659" s="784"/>
      <c r="T659" s="784"/>
      <c r="U659" s="784"/>
      <c r="V659" s="784"/>
      <c r="W659" s="784"/>
      <c r="X659" s="784"/>
      <c r="Y659" s="784"/>
      <c r="Z659" s="784"/>
      <c r="AA659" s="784"/>
      <c r="AB659" s="784"/>
    </row>
    <row r="660" spans="1:28" ht="13.5" customHeight="1" x14ac:dyDescent="0.3">
      <c r="A660" s="784"/>
      <c r="B660" s="784"/>
      <c r="C660" s="784"/>
      <c r="D660" s="784"/>
      <c r="E660" s="784"/>
      <c r="F660" s="784"/>
      <c r="G660" s="784"/>
      <c r="H660" s="784"/>
      <c r="I660" s="784"/>
      <c r="J660" s="784"/>
      <c r="K660" s="784"/>
      <c r="L660" s="784"/>
      <c r="M660" s="784"/>
      <c r="N660" s="784"/>
      <c r="O660" s="784"/>
      <c r="P660" s="784"/>
      <c r="Q660" s="784"/>
      <c r="R660" s="784"/>
      <c r="S660" s="784"/>
      <c r="T660" s="784"/>
      <c r="U660" s="784"/>
      <c r="V660" s="784"/>
      <c r="W660" s="784"/>
      <c r="X660" s="784"/>
      <c r="Y660" s="784"/>
      <c r="Z660" s="784"/>
      <c r="AA660" s="784"/>
      <c r="AB660" s="784"/>
    </row>
    <row r="661" spans="1:28" ht="13.5" customHeight="1" x14ac:dyDescent="0.3">
      <c r="A661" s="784"/>
      <c r="B661" s="784"/>
      <c r="C661" s="784"/>
      <c r="D661" s="784"/>
      <c r="E661" s="784"/>
      <c r="F661" s="784"/>
      <c r="G661" s="784"/>
      <c r="H661" s="784"/>
      <c r="I661" s="784"/>
      <c r="J661" s="784"/>
      <c r="K661" s="784"/>
      <c r="L661" s="784"/>
      <c r="M661" s="784"/>
      <c r="N661" s="784"/>
      <c r="O661" s="784"/>
      <c r="P661" s="784"/>
      <c r="Q661" s="784"/>
      <c r="R661" s="784"/>
      <c r="S661" s="784"/>
      <c r="T661" s="784"/>
      <c r="U661" s="784"/>
      <c r="V661" s="784"/>
      <c r="W661" s="784"/>
      <c r="X661" s="784"/>
      <c r="Y661" s="784"/>
      <c r="Z661" s="784"/>
      <c r="AA661" s="784"/>
      <c r="AB661" s="784"/>
    </row>
    <row r="662" spans="1:28" ht="13.5" customHeight="1" x14ac:dyDescent="0.3">
      <c r="A662" s="784"/>
      <c r="B662" s="784"/>
      <c r="C662" s="784"/>
      <c r="D662" s="784"/>
      <c r="E662" s="784"/>
      <c r="F662" s="784"/>
      <c r="G662" s="784"/>
      <c r="H662" s="784"/>
      <c r="I662" s="784"/>
      <c r="J662" s="784"/>
      <c r="K662" s="784"/>
      <c r="L662" s="784"/>
      <c r="M662" s="784"/>
      <c r="N662" s="784"/>
      <c r="O662" s="784"/>
      <c r="P662" s="784"/>
      <c r="Q662" s="784"/>
      <c r="R662" s="784"/>
      <c r="S662" s="784"/>
      <c r="T662" s="784"/>
      <c r="U662" s="784"/>
      <c r="V662" s="784"/>
      <c r="W662" s="784"/>
      <c r="X662" s="784"/>
      <c r="Y662" s="784"/>
      <c r="Z662" s="784"/>
      <c r="AA662" s="784"/>
      <c r="AB662" s="784"/>
    </row>
    <row r="663" spans="1:28" ht="13.5" customHeight="1" x14ac:dyDescent="0.3">
      <c r="A663" s="784"/>
      <c r="B663" s="784"/>
      <c r="C663" s="784"/>
      <c r="D663" s="784"/>
      <c r="E663" s="784"/>
      <c r="F663" s="784"/>
      <c r="G663" s="784"/>
      <c r="H663" s="784"/>
      <c r="I663" s="784"/>
      <c r="J663" s="784"/>
      <c r="K663" s="784"/>
      <c r="L663" s="784"/>
      <c r="M663" s="784"/>
      <c r="N663" s="784"/>
      <c r="O663" s="784"/>
      <c r="P663" s="784"/>
      <c r="Q663" s="784"/>
      <c r="R663" s="784"/>
      <c r="S663" s="784"/>
      <c r="T663" s="784"/>
      <c r="U663" s="784"/>
      <c r="V663" s="784"/>
      <c r="W663" s="784"/>
      <c r="X663" s="784"/>
      <c r="Y663" s="784"/>
      <c r="Z663" s="784"/>
      <c r="AA663" s="784"/>
      <c r="AB663" s="784"/>
    </row>
    <row r="664" spans="1:28" ht="13.5" customHeight="1" x14ac:dyDescent="0.3">
      <c r="A664" s="784"/>
      <c r="B664" s="784"/>
      <c r="C664" s="784"/>
      <c r="D664" s="784"/>
      <c r="E664" s="784"/>
      <c r="F664" s="784"/>
      <c r="G664" s="784"/>
      <c r="H664" s="784"/>
      <c r="I664" s="784"/>
      <c r="J664" s="784"/>
      <c r="K664" s="784"/>
      <c r="L664" s="784"/>
      <c r="M664" s="784"/>
      <c r="N664" s="784"/>
      <c r="O664" s="784"/>
      <c r="P664" s="784"/>
      <c r="Q664" s="784"/>
      <c r="R664" s="784"/>
      <c r="S664" s="784"/>
      <c r="T664" s="784"/>
      <c r="U664" s="784"/>
      <c r="V664" s="784"/>
      <c r="W664" s="784"/>
      <c r="X664" s="784"/>
      <c r="Y664" s="784"/>
      <c r="Z664" s="784"/>
      <c r="AA664" s="784"/>
      <c r="AB664" s="784"/>
    </row>
    <row r="665" spans="1:28" ht="13.5" customHeight="1" x14ac:dyDescent="0.3">
      <c r="A665" s="784"/>
      <c r="B665" s="784"/>
      <c r="C665" s="784"/>
      <c r="D665" s="784"/>
      <c r="E665" s="784"/>
      <c r="F665" s="784"/>
      <c r="G665" s="784"/>
      <c r="H665" s="784"/>
      <c r="I665" s="784"/>
      <c r="J665" s="784"/>
      <c r="K665" s="784"/>
      <c r="L665" s="784"/>
      <c r="M665" s="784"/>
      <c r="N665" s="784"/>
      <c r="O665" s="784"/>
      <c r="P665" s="784"/>
      <c r="Q665" s="784"/>
      <c r="R665" s="784"/>
      <c r="S665" s="784"/>
      <c r="T665" s="784"/>
      <c r="U665" s="784"/>
      <c r="V665" s="784"/>
      <c r="W665" s="784"/>
      <c r="X665" s="784"/>
      <c r="Y665" s="784"/>
      <c r="Z665" s="784"/>
      <c r="AA665" s="784"/>
      <c r="AB665" s="784"/>
    </row>
    <row r="666" spans="1:28" ht="13.5" customHeight="1" x14ac:dyDescent="0.3">
      <c r="A666" s="784"/>
      <c r="B666" s="784"/>
      <c r="C666" s="784"/>
      <c r="D666" s="784"/>
      <c r="E666" s="784"/>
      <c r="F666" s="784"/>
      <c r="G666" s="784"/>
      <c r="H666" s="784"/>
      <c r="I666" s="784"/>
      <c r="J666" s="784"/>
      <c r="K666" s="784"/>
      <c r="L666" s="784"/>
      <c r="M666" s="784"/>
      <c r="N666" s="784"/>
      <c r="O666" s="784"/>
      <c r="P666" s="784"/>
      <c r="Q666" s="784"/>
      <c r="R666" s="784"/>
      <c r="S666" s="784"/>
      <c r="T666" s="784"/>
      <c r="U666" s="784"/>
      <c r="V666" s="784"/>
      <c r="W666" s="784"/>
      <c r="X666" s="784"/>
      <c r="Y666" s="784"/>
      <c r="Z666" s="784"/>
      <c r="AA666" s="784"/>
      <c r="AB666" s="784"/>
    </row>
    <row r="667" spans="1:28" ht="13.5" customHeight="1" x14ac:dyDescent="0.3">
      <c r="A667" s="784"/>
      <c r="B667" s="784"/>
      <c r="C667" s="784"/>
      <c r="D667" s="784"/>
      <c r="E667" s="784"/>
      <c r="F667" s="784"/>
      <c r="G667" s="784"/>
      <c r="H667" s="784"/>
      <c r="I667" s="784"/>
      <c r="J667" s="784"/>
      <c r="K667" s="784"/>
      <c r="L667" s="784"/>
      <c r="M667" s="784"/>
      <c r="N667" s="784"/>
      <c r="O667" s="784"/>
      <c r="P667" s="784"/>
      <c r="Q667" s="784"/>
      <c r="R667" s="784"/>
      <c r="S667" s="784"/>
      <c r="T667" s="784"/>
      <c r="U667" s="784"/>
      <c r="V667" s="784"/>
      <c r="W667" s="784"/>
      <c r="X667" s="784"/>
      <c r="Y667" s="784"/>
      <c r="Z667" s="784"/>
      <c r="AA667" s="784"/>
      <c r="AB667" s="784"/>
    </row>
    <row r="668" spans="1:28" ht="13.5" customHeight="1" x14ac:dyDescent="0.3">
      <c r="A668" s="784"/>
      <c r="B668" s="784"/>
      <c r="C668" s="784"/>
      <c r="D668" s="784"/>
      <c r="E668" s="784"/>
      <c r="F668" s="784"/>
      <c r="G668" s="784"/>
      <c r="H668" s="784"/>
      <c r="I668" s="784"/>
      <c r="J668" s="784"/>
      <c r="K668" s="784"/>
      <c r="L668" s="784"/>
      <c r="M668" s="784"/>
      <c r="N668" s="784"/>
      <c r="O668" s="784"/>
      <c r="P668" s="784"/>
      <c r="Q668" s="784"/>
      <c r="R668" s="784"/>
      <c r="S668" s="784"/>
      <c r="T668" s="784"/>
      <c r="U668" s="784"/>
      <c r="V668" s="784"/>
      <c r="W668" s="784"/>
      <c r="X668" s="784"/>
      <c r="Y668" s="784"/>
      <c r="Z668" s="784"/>
      <c r="AA668" s="784"/>
      <c r="AB668" s="784"/>
    </row>
    <row r="669" spans="1:28" ht="13.5" customHeight="1" x14ac:dyDescent="0.3">
      <c r="A669" s="784"/>
      <c r="B669" s="784"/>
      <c r="C669" s="784"/>
      <c r="D669" s="784"/>
      <c r="E669" s="784"/>
      <c r="F669" s="784"/>
      <c r="G669" s="784"/>
      <c r="H669" s="784"/>
      <c r="I669" s="784"/>
      <c r="J669" s="784"/>
      <c r="K669" s="784"/>
      <c r="L669" s="784"/>
      <c r="M669" s="784"/>
      <c r="N669" s="784"/>
      <c r="O669" s="784"/>
      <c r="P669" s="784"/>
      <c r="Q669" s="784"/>
      <c r="R669" s="784"/>
      <c r="S669" s="784"/>
      <c r="T669" s="784"/>
      <c r="U669" s="784"/>
      <c r="V669" s="784"/>
      <c r="W669" s="784"/>
      <c r="X669" s="784"/>
      <c r="Y669" s="784"/>
      <c r="Z669" s="784"/>
      <c r="AA669" s="784"/>
      <c r="AB669" s="784"/>
    </row>
    <row r="670" spans="1:28" ht="13.5" customHeight="1" x14ac:dyDescent="0.3">
      <c r="A670" s="784"/>
      <c r="B670" s="784"/>
      <c r="C670" s="784"/>
      <c r="D670" s="784"/>
      <c r="E670" s="784"/>
      <c r="F670" s="784"/>
      <c r="G670" s="784"/>
      <c r="H670" s="784"/>
      <c r="I670" s="784"/>
      <c r="J670" s="784"/>
      <c r="K670" s="784"/>
      <c r="L670" s="784"/>
      <c r="M670" s="784"/>
      <c r="N670" s="784"/>
      <c r="O670" s="784"/>
      <c r="P670" s="784"/>
      <c r="Q670" s="784"/>
      <c r="R670" s="784"/>
      <c r="S670" s="784"/>
      <c r="T670" s="784"/>
      <c r="U670" s="784"/>
      <c r="V670" s="784"/>
      <c r="W670" s="784"/>
      <c r="X670" s="784"/>
      <c r="Y670" s="784"/>
      <c r="Z670" s="784"/>
      <c r="AA670" s="784"/>
      <c r="AB670" s="784"/>
    </row>
    <row r="671" spans="1:28" ht="13.5" customHeight="1" x14ac:dyDescent="0.3">
      <c r="A671" s="784"/>
      <c r="B671" s="784"/>
      <c r="C671" s="784"/>
      <c r="D671" s="784"/>
      <c r="E671" s="784"/>
      <c r="F671" s="784"/>
      <c r="G671" s="784"/>
      <c r="H671" s="784"/>
      <c r="I671" s="784"/>
      <c r="J671" s="784"/>
      <c r="K671" s="784"/>
      <c r="L671" s="784"/>
      <c r="M671" s="784"/>
      <c r="N671" s="784"/>
      <c r="O671" s="784"/>
      <c r="P671" s="784"/>
      <c r="Q671" s="784"/>
      <c r="R671" s="784"/>
      <c r="S671" s="784"/>
      <c r="T671" s="784"/>
      <c r="U671" s="784"/>
      <c r="V671" s="784"/>
      <c r="W671" s="784"/>
      <c r="X671" s="784"/>
      <c r="Y671" s="784"/>
      <c r="Z671" s="784"/>
      <c r="AA671" s="784"/>
      <c r="AB671" s="784"/>
    </row>
    <row r="672" spans="1:28" ht="13.5" customHeight="1" x14ac:dyDescent="0.3">
      <c r="A672" s="784"/>
      <c r="B672" s="784"/>
      <c r="C672" s="784"/>
      <c r="D672" s="784"/>
      <c r="E672" s="784"/>
      <c r="F672" s="784"/>
      <c r="G672" s="784"/>
      <c r="H672" s="784"/>
      <c r="I672" s="784"/>
      <c r="J672" s="784"/>
      <c r="K672" s="784"/>
      <c r="L672" s="784"/>
      <c r="M672" s="784"/>
      <c r="N672" s="784"/>
      <c r="O672" s="784"/>
      <c r="P672" s="784"/>
      <c r="Q672" s="784"/>
      <c r="R672" s="784"/>
      <c r="S672" s="784"/>
      <c r="T672" s="784"/>
      <c r="U672" s="784"/>
      <c r="V672" s="784"/>
      <c r="W672" s="784"/>
      <c r="X672" s="784"/>
      <c r="Y672" s="784"/>
      <c r="Z672" s="784"/>
      <c r="AA672" s="784"/>
      <c r="AB672" s="784"/>
    </row>
    <row r="673" spans="1:28" ht="13.5" customHeight="1" x14ac:dyDescent="0.3">
      <c r="A673" s="784"/>
      <c r="B673" s="784"/>
      <c r="C673" s="784"/>
      <c r="D673" s="784"/>
      <c r="E673" s="784"/>
      <c r="F673" s="784"/>
      <c r="G673" s="784"/>
      <c r="H673" s="784"/>
      <c r="I673" s="784"/>
      <c r="J673" s="784"/>
      <c r="K673" s="784"/>
      <c r="L673" s="784"/>
      <c r="M673" s="784"/>
      <c r="N673" s="784"/>
      <c r="O673" s="784"/>
      <c r="P673" s="784"/>
      <c r="Q673" s="784"/>
      <c r="R673" s="784"/>
      <c r="S673" s="784"/>
      <c r="T673" s="784"/>
      <c r="U673" s="784"/>
      <c r="V673" s="784"/>
      <c r="W673" s="784"/>
      <c r="X673" s="784"/>
      <c r="Y673" s="784"/>
      <c r="Z673" s="784"/>
      <c r="AA673" s="784"/>
      <c r="AB673" s="784"/>
    </row>
    <row r="674" spans="1:28" ht="13.5" customHeight="1" x14ac:dyDescent="0.3">
      <c r="A674" s="784"/>
      <c r="B674" s="784"/>
      <c r="C674" s="784"/>
      <c r="D674" s="784"/>
      <c r="E674" s="784"/>
      <c r="F674" s="784"/>
      <c r="G674" s="784"/>
      <c r="H674" s="784"/>
      <c r="I674" s="784"/>
      <c r="J674" s="784"/>
      <c r="K674" s="784"/>
      <c r="L674" s="784"/>
      <c r="M674" s="784"/>
      <c r="N674" s="784"/>
      <c r="O674" s="784"/>
      <c r="P674" s="784"/>
      <c r="Q674" s="784"/>
      <c r="R674" s="784"/>
      <c r="S674" s="784"/>
      <c r="T674" s="784"/>
      <c r="U674" s="784"/>
      <c r="V674" s="784"/>
      <c r="W674" s="784"/>
      <c r="X674" s="784"/>
      <c r="Y674" s="784"/>
      <c r="Z674" s="784"/>
      <c r="AA674" s="784"/>
      <c r="AB674" s="784"/>
    </row>
    <row r="675" spans="1:28" ht="13.5" customHeight="1" x14ac:dyDescent="0.3">
      <c r="A675" s="784"/>
      <c r="B675" s="784"/>
      <c r="C675" s="784"/>
      <c r="D675" s="784"/>
      <c r="E675" s="784"/>
      <c r="F675" s="784"/>
      <c r="G675" s="784"/>
      <c r="H675" s="784"/>
      <c r="I675" s="784"/>
      <c r="J675" s="784"/>
      <c r="K675" s="784"/>
      <c r="L675" s="784"/>
      <c r="M675" s="784"/>
      <c r="N675" s="784"/>
      <c r="O675" s="784"/>
      <c r="P675" s="784"/>
      <c r="Q675" s="784"/>
      <c r="R675" s="784"/>
      <c r="S675" s="784"/>
      <c r="T675" s="784"/>
      <c r="U675" s="784"/>
      <c r="V675" s="784"/>
      <c r="W675" s="784"/>
      <c r="X675" s="784"/>
      <c r="Y675" s="784"/>
      <c r="Z675" s="784"/>
      <c r="AA675" s="784"/>
      <c r="AB675" s="784"/>
    </row>
    <row r="676" spans="1:28" ht="13.5" customHeight="1" x14ac:dyDescent="0.3">
      <c r="A676" s="784"/>
      <c r="B676" s="784"/>
      <c r="C676" s="784"/>
      <c r="D676" s="784"/>
      <c r="E676" s="784"/>
      <c r="F676" s="784"/>
      <c r="G676" s="784"/>
      <c r="H676" s="784"/>
      <c r="I676" s="784"/>
      <c r="J676" s="784"/>
      <c r="K676" s="784"/>
      <c r="L676" s="784"/>
      <c r="M676" s="784"/>
      <c r="N676" s="784"/>
      <c r="O676" s="784"/>
      <c r="P676" s="784"/>
      <c r="Q676" s="784"/>
      <c r="R676" s="784"/>
      <c r="S676" s="784"/>
      <c r="T676" s="784"/>
      <c r="U676" s="784"/>
      <c r="V676" s="784"/>
      <c r="W676" s="784"/>
      <c r="X676" s="784"/>
      <c r="Y676" s="784"/>
      <c r="Z676" s="784"/>
      <c r="AA676" s="784"/>
      <c r="AB676" s="784"/>
    </row>
    <row r="677" spans="1:28" ht="13.5" customHeight="1" x14ac:dyDescent="0.3">
      <c r="A677" s="784"/>
      <c r="B677" s="784"/>
      <c r="C677" s="784"/>
      <c r="D677" s="784"/>
      <c r="E677" s="784"/>
      <c r="F677" s="784"/>
      <c r="G677" s="784"/>
      <c r="H677" s="784"/>
      <c r="I677" s="784"/>
      <c r="J677" s="784"/>
      <c r="K677" s="784"/>
      <c r="L677" s="784"/>
      <c r="M677" s="784"/>
      <c r="N677" s="784"/>
      <c r="O677" s="784"/>
      <c r="P677" s="784"/>
      <c r="Q677" s="784"/>
      <c r="R677" s="784"/>
      <c r="S677" s="784"/>
      <c r="T677" s="784"/>
      <c r="U677" s="784"/>
      <c r="V677" s="784"/>
      <c r="W677" s="784"/>
      <c r="X677" s="784"/>
      <c r="Y677" s="784"/>
      <c r="Z677" s="784"/>
      <c r="AA677" s="784"/>
      <c r="AB677" s="784"/>
    </row>
    <row r="678" spans="1:28" ht="13.5" customHeight="1" x14ac:dyDescent="0.3">
      <c r="A678" s="784"/>
      <c r="B678" s="784"/>
      <c r="C678" s="784"/>
      <c r="D678" s="784"/>
      <c r="E678" s="784"/>
      <c r="F678" s="784"/>
      <c r="G678" s="784"/>
      <c r="H678" s="784"/>
      <c r="I678" s="784"/>
      <c r="J678" s="784"/>
      <c r="K678" s="784"/>
      <c r="L678" s="784"/>
      <c r="M678" s="784"/>
      <c r="N678" s="784"/>
      <c r="O678" s="784"/>
      <c r="P678" s="784"/>
      <c r="Q678" s="784"/>
      <c r="R678" s="784"/>
      <c r="S678" s="784"/>
      <c r="T678" s="784"/>
      <c r="U678" s="784"/>
      <c r="V678" s="784"/>
      <c r="W678" s="784"/>
      <c r="X678" s="784"/>
      <c r="Y678" s="784"/>
      <c r="Z678" s="784"/>
      <c r="AA678" s="784"/>
      <c r="AB678" s="784"/>
    </row>
    <row r="679" spans="1:28" ht="13.5" customHeight="1" x14ac:dyDescent="0.3">
      <c r="A679" s="784"/>
      <c r="B679" s="784"/>
      <c r="C679" s="784"/>
      <c r="D679" s="784"/>
      <c r="E679" s="784"/>
      <c r="F679" s="784"/>
      <c r="G679" s="784"/>
      <c r="H679" s="784"/>
      <c r="I679" s="784"/>
      <c r="J679" s="784"/>
      <c r="K679" s="784"/>
      <c r="L679" s="784"/>
      <c r="M679" s="784"/>
      <c r="N679" s="784"/>
      <c r="O679" s="784"/>
      <c r="P679" s="784"/>
      <c r="Q679" s="784"/>
      <c r="R679" s="784"/>
      <c r="S679" s="784"/>
      <c r="T679" s="784"/>
      <c r="U679" s="784"/>
      <c r="V679" s="784"/>
      <c r="W679" s="784"/>
      <c r="X679" s="784"/>
      <c r="Y679" s="784"/>
      <c r="Z679" s="784"/>
      <c r="AA679" s="784"/>
      <c r="AB679" s="784"/>
    </row>
    <row r="680" spans="1:28" ht="13.5" customHeight="1" x14ac:dyDescent="0.3">
      <c r="A680" s="784"/>
      <c r="B680" s="784"/>
      <c r="C680" s="784"/>
      <c r="D680" s="784"/>
      <c r="E680" s="784"/>
      <c r="F680" s="784"/>
      <c r="G680" s="784"/>
      <c r="H680" s="784"/>
      <c r="I680" s="784"/>
      <c r="J680" s="784"/>
      <c r="K680" s="784"/>
      <c r="L680" s="784"/>
      <c r="M680" s="784"/>
      <c r="N680" s="784"/>
      <c r="O680" s="784"/>
      <c r="P680" s="784"/>
      <c r="Q680" s="784"/>
      <c r="R680" s="784"/>
      <c r="S680" s="784"/>
      <c r="T680" s="784"/>
      <c r="U680" s="784"/>
      <c r="V680" s="784"/>
      <c r="W680" s="784"/>
      <c r="X680" s="784"/>
      <c r="Y680" s="784"/>
      <c r="Z680" s="784"/>
      <c r="AA680" s="784"/>
      <c r="AB680" s="784"/>
    </row>
    <row r="681" spans="1:28" ht="13.5" customHeight="1" x14ac:dyDescent="0.3">
      <c r="A681" s="784"/>
      <c r="B681" s="784"/>
      <c r="C681" s="784"/>
      <c r="D681" s="784"/>
      <c r="E681" s="784"/>
      <c r="F681" s="784"/>
      <c r="G681" s="784"/>
      <c r="H681" s="784"/>
      <c r="I681" s="784"/>
      <c r="J681" s="784"/>
      <c r="K681" s="784"/>
      <c r="L681" s="784"/>
      <c r="M681" s="784"/>
      <c r="N681" s="784"/>
      <c r="O681" s="784"/>
      <c r="P681" s="784"/>
      <c r="Q681" s="784"/>
      <c r="R681" s="784"/>
      <c r="S681" s="784"/>
      <c r="T681" s="784"/>
      <c r="U681" s="784"/>
      <c r="V681" s="784"/>
      <c r="W681" s="784"/>
      <c r="X681" s="784"/>
      <c r="Y681" s="784"/>
      <c r="Z681" s="784"/>
      <c r="AA681" s="784"/>
      <c r="AB681" s="784"/>
    </row>
    <row r="682" spans="1:28" ht="13.5" customHeight="1" x14ac:dyDescent="0.3">
      <c r="A682" s="784"/>
      <c r="B682" s="784"/>
      <c r="C682" s="784"/>
      <c r="D682" s="784"/>
      <c r="E682" s="784"/>
      <c r="F682" s="784"/>
      <c r="G682" s="784"/>
      <c r="H682" s="784"/>
      <c r="I682" s="784"/>
      <c r="J682" s="784"/>
      <c r="K682" s="784"/>
      <c r="L682" s="784"/>
      <c r="M682" s="784"/>
      <c r="N682" s="784"/>
      <c r="O682" s="784"/>
      <c r="P682" s="784"/>
      <c r="Q682" s="784"/>
      <c r="R682" s="784"/>
      <c r="S682" s="784"/>
      <c r="T682" s="784"/>
      <c r="U682" s="784"/>
      <c r="V682" s="784"/>
      <c r="W682" s="784"/>
      <c r="X682" s="784"/>
      <c r="Y682" s="784"/>
      <c r="Z682" s="784"/>
      <c r="AA682" s="784"/>
      <c r="AB682" s="784"/>
    </row>
    <row r="683" spans="1:28" ht="13.5" customHeight="1" x14ac:dyDescent="0.3">
      <c r="A683" s="784"/>
      <c r="B683" s="784"/>
      <c r="C683" s="784"/>
      <c r="D683" s="784"/>
      <c r="E683" s="784"/>
      <c r="F683" s="784"/>
      <c r="G683" s="784"/>
      <c r="H683" s="784"/>
      <c r="I683" s="784"/>
      <c r="J683" s="784"/>
      <c r="K683" s="784"/>
      <c r="L683" s="784"/>
      <c r="M683" s="784"/>
      <c r="N683" s="784"/>
      <c r="O683" s="784"/>
      <c r="P683" s="784"/>
      <c r="Q683" s="784"/>
      <c r="R683" s="784"/>
      <c r="S683" s="784"/>
      <c r="T683" s="784"/>
      <c r="U683" s="784"/>
      <c r="V683" s="784"/>
      <c r="W683" s="784"/>
      <c r="X683" s="784"/>
      <c r="Y683" s="784"/>
      <c r="Z683" s="784"/>
      <c r="AA683" s="784"/>
      <c r="AB683" s="784"/>
    </row>
    <row r="684" spans="1:28" ht="13.5" customHeight="1" x14ac:dyDescent="0.3">
      <c r="A684" s="784"/>
      <c r="B684" s="784"/>
      <c r="C684" s="784"/>
      <c r="D684" s="784"/>
      <c r="E684" s="784"/>
      <c r="F684" s="784"/>
      <c r="G684" s="784"/>
      <c r="H684" s="784"/>
      <c r="I684" s="784"/>
      <c r="J684" s="784"/>
      <c r="K684" s="784"/>
      <c r="L684" s="784"/>
      <c r="M684" s="784"/>
      <c r="N684" s="784"/>
      <c r="O684" s="784"/>
      <c r="P684" s="784"/>
      <c r="Q684" s="784"/>
      <c r="R684" s="784"/>
      <c r="S684" s="784"/>
      <c r="T684" s="784"/>
      <c r="U684" s="784"/>
      <c r="V684" s="784"/>
      <c r="W684" s="784"/>
      <c r="X684" s="784"/>
      <c r="Y684" s="784"/>
      <c r="Z684" s="784"/>
      <c r="AA684" s="784"/>
      <c r="AB684" s="784"/>
    </row>
    <row r="685" spans="1:28" ht="13.5" customHeight="1" x14ac:dyDescent="0.3">
      <c r="A685" s="784"/>
      <c r="B685" s="784"/>
      <c r="C685" s="784"/>
      <c r="D685" s="784"/>
      <c r="E685" s="784"/>
      <c r="F685" s="784"/>
      <c r="G685" s="784"/>
      <c r="H685" s="784"/>
      <c r="I685" s="784"/>
      <c r="J685" s="784"/>
      <c r="K685" s="784"/>
      <c r="L685" s="784"/>
      <c r="M685" s="784"/>
      <c r="N685" s="784"/>
      <c r="O685" s="784"/>
      <c r="P685" s="784"/>
      <c r="Q685" s="784"/>
      <c r="R685" s="784"/>
      <c r="S685" s="784"/>
      <c r="T685" s="784"/>
      <c r="U685" s="784"/>
      <c r="V685" s="784"/>
      <c r="W685" s="784"/>
      <c r="X685" s="784"/>
      <c r="Y685" s="784"/>
      <c r="Z685" s="784"/>
      <c r="AA685" s="784"/>
      <c r="AB685" s="784"/>
    </row>
    <row r="686" spans="1:28" ht="13.5" customHeight="1" x14ac:dyDescent="0.3">
      <c r="A686" s="784"/>
      <c r="B686" s="784"/>
      <c r="C686" s="784"/>
      <c r="D686" s="784"/>
      <c r="E686" s="784"/>
      <c r="F686" s="784"/>
      <c r="G686" s="784"/>
      <c r="H686" s="784"/>
      <c r="I686" s="784"/>
      <c r="J686" s="784"/>
      <c r="K686" s="784"/>
      <c r="L686" s="784"/>
      <c r="M686" s="784"/>
      <c r="N686" s="784"/>
      <c r="O686" s="784"/>
      <c r="P686" s="784"/>
      <c r="Q686" s="784"/>
      <c r="R686" s="784"/>
      <c r="S686" s="784"/>
      <c r="T686" s="784"/>
      <c r="U686" s="784"/>
      <c r="V686" s="784"/>
      <c r="W686" s="784"/>
      <c r="X686" s="784"/>
      <c r="Y686" s="784"/>
      <c r="Z686" s="784"/>
      <c r="AA686" s="784"/>
      <c r="AB686" s="784"/>
    </row>
    <row r="687" spans="1:28" ht="13.5" customHeight="1" x14ac:dyDescent="0.3">
      <c r="A687" s="784"/>
      <c r="B687" s="784"/>
      <c r="C687" s="784"/>
      <c r="D687" s="784"/>
      <c r="E687" s="784"/>
      <c r="F687" s="784"/>
      <c r="G687" s="784"/>
      <c r="H687" s="784"/>
      <c r="I687" s="784"/>
      <c r="J687" s="784"/>
      <c r="K687" s="784"/>
      <c r="L687" s="784"/>
      <c r="M687" s="784"/>
      <c r="N687" s="784"/>
      <c r="O687" s="784"/>
      <c r="P687" s="784"/>
      <c r="Q687" s="784"/>
      <c r="R687" s="784"/>
      <c r="S687" s="784"/>
      <c r="T687" s="784"/>
      <c r="U687" s="784"/>
      <c r="V687" s="784"/>
      <c r="W687" s="784"/>
      <c r="X687" s="784"/>
      <c r="Y687" s="784"/>
      <c r="Z687" s="784"/>
      <c r="AA687" s="784"/>
      <c r="AB687" s="784"/>
    </row>
    <row r="688" spans="1:28" ht="13.5" customHeight="1" x14ac:dyDescent="0.3">
      <c r="A688" s="784"/>
      <c r="B688" s="784"/>
      <c r="C688" s="784"/>
      <c r="D688" s="784"/>
      <c r="E688" s="784"/>
      <c r="F688" s="784"/>
      <c r="G688" s="784"/>
      <c r="H688" s="784"/>
      <c r="I688" s="784"/>
      <c r="J688" s="784"/>
      <c r="K688" s="784"/>
      <c r="L688" s="784"/>
      <c r="M688" s="784"/>
      <c r="N688" s="784"/>
      <c r="O688" s="784"/>
      <c r="P688" s="784"/>
      <c r="Q688" s="784"/>
      <c r="R688" s="784"/>
      <c r="S688" s="784"/>
      <c r="T688" s="784"/>
      <c r="U688" s="784"/>
      <c r="V688" s="784"/>
      <c r="W688" s="784"/>
      <c r="X688" s="784"/>
      <c r="Y688" s="784"/>
      <c r="Z688" s="784"/>
      <c r="AA688" s="784"/>
      <c r="AB688" s="784"/>
    </row>
    <row r="689" spans="1:28" ht="13.5" customHeight="1" x14ac:dyDescent="0.3">
      <c r="A689" s="784"/>
      <c r="B689" s="784"/>
      <c r="C689" s="784"/>
      <c r="D689" s="784"/>
      <c r="E689" s="784"/>
      <c r="F689" s="784"/>
      <c r="G689" s="784"/>
      <c r="H689" s="784"/>
      <c r="I689" s="784"/>
      <c r="J689" s="784"/>
      <c r="K689" s="784"/>
      <c r="L689" s="784"/>
      <c r="M689" s="784"/>
      <c r="N689" s="784"/>
      <c r="O689" s="784"/>
      <c r="P689" s="784"/>
      <c r="Q689" s="784"/>
      <c r="R689" s="784"/>
      <c r="S689" s="784"/>
      <c r="T689" s="784"/>
      <c r="U689" s="784"/>
      <c r="V689" s="784"/>
      <c r="W689" s="784"/>
      <c r="X689" s="784"/>
      <c r="Y689" s="784"/>
      <c r="Z689" s="784"/>
      <c r="AA689" s="784"/>
      <c r="AB689" s="784"/>
    </row>
    <row r="690" spans="1:28" ht="13.5" customHeight="1" x14ac:dyDescent="0.3">
      <c r="A690" s="784"/>
      <c r="B690" s="784"/>
      <c r="C690" s="784"/>
      <c r="D690" s="784"/>
      <c r="E690" s="784"/>
      <c r="F690" s="784"/>
      <c r="G690" s="784"/>
      <c r="H690" s="784"/>
      <c r="I690" s="784"/>
      <c r="J690" s="784"/>
      <c r="K690" s="784"/>
      <c r="L690" s="784"/>
      <c r="M690" s="784"/>
      <c r="N690" s="784"/>
      <c r="O690" s="784"/>
      <c r="P690" s="784"/>
      <c r="Q690" s="784"/>
      <c r="R690" s="784"/>
      <c r="S690" s="784"/>
      <c r="T690" s="784"/>
      <c r="U690" s="784"/>
      <c r="V690" s="784"/>
      <c r="W690" s="784"/>
      <c r="X690" s="784"/>
      <c r="Y690" s="784"/>
      <c r="Z690" s="784"/>
      <c r="AA690" s="784"/>
      <c r="AB690" s="784"/>
    </row>
    <row r="691" spans="1:28" ht="13.5" customHeight="1" x14ac:dyDescent="0.3">
      <c r="A691" s="784"/>
      <c r="B691" s="784"/>
      <c r="C691" s="784"/>
      <c r="D691" s="784"/>
      <c r="E691" s="784"/>
      <c r="F691" s="784"/>
      <c r="G691" s="784"/>
      <c r="H691" s="784"/>
      <c r="I691" s="784"/>
      <c r="J691" s="784"/>
      <c r="K691" s="784"/>
      <c r="L691" s="784"/>
      <c r="M691" s="784"/>
      <c r="N691" s="784"/>
      <c r="O691" s="784"/>
      <c r="P691" s="784"/>
      <c r="Q691" s="784"/>
      <c r="R691" s="784"/>
      <c r="S691" s="784"/>
      <c r="T691" s="784"/>
      <c r="U691" s="784"/>
      <c r="V691" s="784"/>
      <c r="W691" s="784"/>
      <c r="X691" s="784"/>
      <c r="Y691" s="784"/>
      <c r="Z691" s="784"/>
      <c r="AA691" s="784"/>
      <c r="AB691" s="784"/>
    </row>
    <row r="692" spans="1:28" ht="13.5" customHeight="1" x14ac:dyDescent="0.3">
      <c r="A692" s="784"/>
      <c r="B692" s="784"/>
      <c r="C692" s="784"/>
      <c r="D692" s="784"/>
      <c r="E692" s="784"/>
      <c r="F692" s="784"/>
      <c r="G692" s="784"/>
      <c r="H692" s="784"/>
      <c r="I692" s="784"/>
      <c r="J692" s="784"/>
      <c r="K692" s="784"/>
      <c r="L692" s="784"/>
      <c r="M692" s="784"/>
      <c r="N692" s="784"/>
      <c r="O692" s="784"/>
      <c r="P692" s="784"/>
      <c r="Q692" s="784"/>
      <c r="R692" s="784"/>
      <c r="S692" s="784"/>
      <c r="T692" s="784"/>
      <c r="U692" s="784"/>
      <c r="V692" s="784"/>
      <c r="W692" s="784"/>
      <c r="X692" s="784"/>
      <c r="Y692" s="784"/>
      <c r="Z692" s="784"/>
      <c r="AA692" s="784"/>
      <c r="AB692" s="784"/>
    </row>
    <row r="693" spans="1:28" ht="13.5" customHeight="1" x14ac:dyDescent="0.3">
      <c r="A693" s="784"/>
      <c r="B693" s="784"/>
      <c r="C693" s="784"/>
      <c r="D693" s="784"/>
      <c r="E693" s="784"/>
      <c r="F693" s="784"/>
      <c r="G693" s="784"/>
      <c r="H693" s="784"/>
      <c r="I693" s="784"/>
      <c r="J693" s="784"/>
      <c r="K693" s="784"/>
      <c r="L693" s="784"/>
      <c r="M693" s="784"/>
      <c r="N693" s="784"/>
      <c r="O693" s="784"/>
      <c r="P693" s="784"/>
      <c r="Q693" s="784"/>
      <c r="R693" s="784"/>
      <c r="S693" s="784"/>
      <c r="T693" s="784"/>
      <c r="U693" s="784"/>
      <c r="V693" s="784"/>
      <c r="W693" s="784"/>
      <c r="X693" s="784"/>
      <c r="Y693" s="784"/>
      <c r="Z693" s="784"/>
      <c r="AA693" s="784"/>
      <c r="AB693" s="784"/>
    </row>
    <row r="694" spans="1:28" ht="13.5" customHeight="1" x14ac:dyDescent="0.3">
      <c r="A694" s="784"/>
      <c r="B694" s="784"/>
      <c r="C694" s="784"/>
      <c r="D694" s="784"/>
      <c r="E694" s="784"/>
      <c r="F694" s="784"/>
      <c r="G694" s="784"/>
      <c r="H694" s="784"/>
      <c r="I694" s="784"/>
      <c r="J694" s="784"/>
      <c r="K694" s="784"/>
      <c r="L694" s="784"/>
      <c r="M694" s="784"/>
      <c r="N694" s="784"/>
      <c r="O694" s="784"/>
      <c r="P694" s="784"/>
      <c r="Q694" s="784"/>
      <c r="R694" s="784"/>
      <c r="S694" s="784"/>
      <c r="T694" s="784"/>
      <c r="U694" s="784"/>
      <c r="V694" s="784"/>
      <c r="W694" s="784"/>
      <c r="X694" s="784"/>
      <c r="Y694" s="784"/>
      <c r="Z694" s="784"/>
      <c r="AA694" s="784"/>
      <c r="AB694" s="784"/>
    </row>
    <row r="695" spans="1:28" ht="13.5" customHeight="1" x14ac:dyDescent="0.3">
      <c r="A695" s="784"/>
      <c r="B695" s="784"/>
      <c r="C695" s="784"/>
      <c r="D695" s="784"/>
      <c r="E695" s="784"/>
      <c r="F695" s="784"/>
      <c r="G695" s="784"/>
      <c r="H695" s="784"/>
      <c r="I695" s="784"/>
      <c r="J695" s="784"/>
      <c r="K695" s="784"/>
      <c r="L695" s="784"/>
      <c r="M695" s="784"/>
      <c r="N695" s="784"/>
      <c r="O695" s="784"/>
      <c r="P695" s="784"/>
      <c r="Q695" s="784"/>
      <c r="R695" s="784"/>
      <c r="S695" s="784"/>
      <c r="T695" s="784"/>
      <c r="U695" s="784"/>
      <c r="V695" s="784"/>
      <c r="W695" s="784"/>
      <c r="X695" s="784"/>
      <c r="Y695" s="784"/>
      <c r="Z695" s="784"/>
      <c r="AA695" s="784"/>
      <c r="AB695" s="784"/>
    </row>
    <row r="696" spans="1:28" ht="13.5" customHeight="1" x14ac:dyDescent="0.3">
      <c r="A696" s="784"/>
      <c r="B696" s="784"/>
      <c r="C696" s="784"/>
      <c r="D696" s="784"/>
      <c r="E696" s="784"/>
      <c r="F696" s="784"/>
      <c r="G696" s="784"/>
      <c r="H696" s="784"/>
      <c r="I696" s="784"/>
      <c r="J696" s="784"/>
      <c r="K696" s="784"/>
      <c r="L696" s="784"/>
      <c r="M696" s="784"/>
      <c r="N696" s="784"/>
      <c r="O696" s="784"/>
      <c r="P696" s="784"/>
      <c r="Q696" s="784"/>
      <c r="R696" s="784"/>
      <c r="S696" s="784"/>
      <c r="T696" s="784"/>
      <c r="U696" s="784"/>
      <c r="V696" s="784"/>
      <c r="W696" s="784"/>
      <c r="X696" s="784"/>
      <c r="Y696" s="784"/>
      <c r="Z696" s="784"/>
      <c r="AA696" s="784"/>
      <c r="AB696" s="784"/>
    </row>
    <row r="697" spans="1:28" ht="13.5" customHeight="1" x14ac:dyDescent="0.3">
      <c r="A697" s="784"/>
      <c r="B697" s="784"/>
      <c r="C697" s="784"/>
      <c r="D697" s="784"/>
      <c r="E697" s="784"/>
      <c r="F697" s="784"/>
      <c r="G697" s="784"/>
      <c r="H697" s="784"/>
      <c r="I697" s="784"/>
      <c r="J697" s="784"/>
      <c r="K697" s="784"/>
      <c r="L697" s="784"/>
      <c r="M697" s="784"/>
      <c r="N697" s="784"/>
      <c r="O697" s="784"/>
      <c r="P697" s="784"/>
      <c r="Q697" s="784"/>
      <c r="R697" s="784"/>
      <c r="S697" s="784"/>
      <c r="T697" s="784"/>
      <c r="U697" s="784"/>
      <c r="V697" s="784"/>
      <c r="W697" s="784"/>
      <c r="X697" s="784"/>
      <c r="Y697" s="784"/>
      <c r="Z697" s="784"/>
      <c r="AA697" s="784"/>
      <c r="AB697" s="784"/>
    </row>
    <row r="698" spans="1:28" ht="13.5" customHeight="1" x14ac:dyDescent="0.3">
      <c r="A698" s="784"/>
      <c r="B698" s="784"/>
      <c r="C698" s="784"/>
      <c r="D698" s="784"/>
      <c r="E698" s="784"/>
      <c r="F698" s="784"/>
      <c r="G698" s="784"/>
      <c r="H698" s="784"/>
      <c r="I698" s="784"/>
      <c r="J698" s="784"/>
      <c r="K698" s="784"/>
      <c r="L698" s="784"/>
      <c r="M698" s="784"/>
      <c r="N698" s="784"/>
      <c r="O698" s="784"/>
      <c r="P698" s="784"/>
      <c r="Q698" s="784"/>
      <c r="R698" s="784"/>
      <c r="S698" s="784"/>
      <c r="T698" s="784"/>
      <c r="U698" s="784"/>
      <c r="V698" s="784"/>
      <c r="W698" s="784"/>
      <c r="X698" s="784"/>
      <c r="Y698" s="784"/>
      <c r="Z698" s="784"/>
      <c r="AA698" s="784"/>
      <c r="AB698" s="784"/>
    </row>
    <row r="699" spans="1:28" ht="13.5" customHeight="1" x14ac:dyDescent="0.3">
      <c r="A699" s="784"/>
      <c r="B699" s="784"/>
      <c r="C699" s="784"/>
      <c r="D699" s="784"/>
      <c r="E699" s="784"/>
      <c r="F699" s="784"/>
      <c r="G699" s="784"/>
      <c r="H699" s="784"/>
      <c r="I699" s="784"/>
      <c r="J699" s="784"/>
      <c r="K699" s="784"/>
      <c r="L699" s="784"/>
      <c r="M699" s="784"/>
      <c r="N699" s="784"/>
      <c r="O699" s="784"/>
      <c r="P699" s="784"/>
      <c r="Q699" s="784"/>
      <c r="R699" s="784"/>
      <c r="S699" s="784"/>
      <c r="T699" s="784"/>
      <c r="U699" s="784"/>
      <c r="V699" s="784"/>
      <c r="W699" s="784"/>
      <c r="X699" s="784"/>
      <c r="Y699" s="784"/>
      <c r="Z699" s="784"/>
      <c r="AA699" s="784"/>
      <c r="AB699" s="784"/>
    </row>
    <row r="700" spans="1:28" ht="13.5" customHeight="1" x14ac:dyDescent="0.3">
      <c r="A700" s="784"/>
      <c r="B700" s="784"/>
      <c r="C700" s="784"/>
      <c r="D700" s="784"/>
      <c r="E700" s="784"/>
      <c r="F700" s="784"/>
      <c r="G700" s="784"/>
      <c r="H700" s="784"/>
      <c r="I700" s="784"/>
      <c r="J700" s="784"/>
      <c r="K700" s="784"/>
      <c r="L700" s="784"/>
      <c r="M700" s="784"/>
      <c r="N700" s="784"/>
      <c r="O700" s="784"/>
      <c r="P700" s="784"/>
      <c r="Q700" s="784"/>
      <c r="R700" s="784"/>
      <c r="S700" s="784"/>
      <c r="T700" s="784"/>
      <c r="U700" s="784"/>
      <c r="V700" s="784"/>
      <c r="W700" s="784"/>
      <c r="X700" s="784"/>
      <c r="Y700" s="784"/>
      <c r="Z700" s="784"/>
      <c r="AA700" s="784"/>
      <c r="AB700" s="784"/>
    </row>
    <row r="701" spans="1:28" ht="13.5" customHeight="1" x14ac:dyDescent="0.3">
      <c r="A701" s="784"/>
      <c r="B701" s="784"/>
      <c r="C701" s="784"/>
      <c r="D701" s="784"/>
      <c r="E701" s="784"/>
      <c r="F701" s="784"/>
      <c r="G701" s="784"/>
      <c r="H701" s="784"/>
      <c r="I701" s="784"/>
      <c r="J701" s="784"/>
      <c r="K701" s="784"/>
      <c r="L701" s="784"/>
      <c r="M701" s="784"/>
      <c r="N701" s="784"/>
      <c r="O701" s="784"/>
      <c r="P701" s="784"/>
      <c r="Q701" s="784"/>
      <c r="R701" s="784"/>
      <c r="S701" s="784"/>
      <c r="T701" s="784"/>
      <c r="U701" s="784"/>
      <c r="V701" s="784"/>
      <c r="W701" s="784"/>
      <c r="X701" s="784"/>
      <c r="Y701" s="784"/>
      <c r="Z701" s="784"/>
      <c r="AA701" s="784"/>
      <c r="AB701" s="784"/>
    </row>
    <row r="702" spans="1:28" ht="13.5" customHeight="1" x14ac:dyDescent="0.3">
      <c r="A702" s="784"/>
      <c r="B702" s="784"/>
      <c r="C702" s="784"/>
      <c r="D702" s="784"/>
      <c r="E702" s="784"/>
      <c r="F702" s="784"/>
      <c r="G702" s="784"/>
      <c r="H702" s="784"/>
      <c r="I702" s="784"/>
      <c r="J702" s="784"/>
      <c r="K702" s="784"/>
      <c r="L702" s="784"/>
      <c r="M702" s="784"/>
      <c r="N702" s="784"/>
      <c r="O702" s="784"/>
      <c r="P702" s="784"/>
      <c r="Q702" s="784"/>
      <c r="R702" s="784"/>
      <c r="S702" s="784"/>
      <c r="T702" s="784"/>
      <c r="U702" s="784"/>
      <c r="V702" s="784"/>
      <c r="W702" s="784"/>
      <c r="X702" s="784"/>
      <c r="Y702" s="784"/>
      <c r="Z702" s="784"/>
      <c r="AA702" s="784"/>
      <c r="AB702" s="784"/>
    </row>
    <row r="703" spans="1:28" ht="13.5" customHeight="1" x14ac:dyDescent="0.3">
      <c r="A703" s="784"/>
      <c r="B703" s="784"/>
      <c r="C703" s="784"/>
      <c r="D703" s="784"/>
      <c r="E703" s="784"/>
      <c r="F703" s="784"/>
      <c r="G703" s="784"/>
      <c r="H703" s="784"/>
      <c r="I703" s="784"/>
      <c r="J703" s="784"/>
      <c r="K703" s="784"/>
      <c r="L703" s="784"/>
      <c r="M703" s="784"/>
      <c r="N703" s="784"/>
      <c r="O703" s="784"/>
      <c r="P703" s="784"/>
      <c r="Q703" s="784"/>
      <c r="R703" s="784"/>
      <c r="S703" s="784"/>
      <c r="T703" s="784"/>
      <c r="U703" s="784"/>
      <c r="V703" s="784"/>
      <c r="W703" s="784"/>
      <c r="X703" s="784"/>
      <c r="Y703" s="784"/>
      <c r="Z703" s="784"/>
      <c r="AA703" s="784"/>
      <c r="AB703" s="784"/>
    </row>
    <row r="704" spans="1:28" ht="13.5" customHeight="1" x14ac:dyDescent="0.3">
      <c r="A704" s="784"/>
      <c r="B704" s="784"/>
      <c r="C704" s="784"/>
      <c r="D704" s="784"/>
      <c r="E704" s="784"/>
      <c r="F704" s="784"/>
      <c r="G704" s="784"/>
      <c r="H704" s="784"/>
      <c r="I704" s="784"/>
      <c r="J704" s="784"/>
      <c r="K704" s="784"/>
      <c r="L704" s="784"/>
      <c r="M704" s="784"/>
      <c r="N704" s="784"/>
      <c r="O704" s="784"/>
      <c r="P704" s="784"/>
      <c r="Q704" s="784"/>
      <c r="R704" s="784"/>
      <c r="S704" s="784"/>
      <c r="T704" s="784"/>
      <c r="U704" s="784"/>
      <c r="V704" s="784"/>
      <c r="W704" s="784"/>
      <c r="X704" s="784"/>
      <c r="Y704" s="784"/>
      <c r="Z704" s="784"/>
      <c r="AA704" s="784"/>
      <c r="AB704" s="784"/>
    </row>
    <row r="705" spans="1:28" ht="13.5" customHeight="1" x14ac:dyDescent="0.3">
      <c r="A705" s="784"/>
      <c r="B705" s="784"/>
      <c r="C705" s="784"/>
      <c r="D705" s="784"/>
      <c r="E705" s="784"/>
      <c r="F705" s="784"/>
      <c r="G705" s="784"/>
      <c r="H705" s="784"/>
      <c r="I705" s="784"/>
      <c r="J705" s="784"/>
      <c r="K705" s="784"/>
      <c r="L705" s="784"/>
      <c r="M705" s="784"/>
      <c r="N705" s="784"/>
      <c r="O705" s="784"/>
      <c r="P705" s="784"/>
      <c r="Q705" s="784"/>
      <c r="R705" s="784"/>
      <c r="S705" s="784"/>
      <c r="T705" s="784"/>
      <c r="U705" s="784"/>
      <c r="V705" s="784"/>
      <c r="W705" s="784"/>
      <c r="X705" s="784"/>
      <c r="Y705" s="784"/>
      <c r="Z705" s="784"/>
      <c r="AA705" s="784"/>
      <c r="AB705" s="784"/>
    </row>
    <row r="706" spans="1:28" ht="13.5" customHeight="1" x14ac:dyDescent="0.3">
      <c r="A706" s="784"/>
      <c r="B706" s="784"/>
      <c r="C706" s="784"/>
      <c r="D706" s="784"/>
      <c r="E706" s="784"/>
      <c r="F706" s="784"/>
      <c r="G706" s="784"/>
      <c r="H706" s="784"/>
      <c r="I706" s="784"/>
      <c r="J706" s="784"/>
      <c r="K706" s="784"/>
      <c r="L706" s="784"/>
      <c r="M706" s="784"/>
      <c r="N706" s="784"/>
      <c r="O706" s="784"/>
      <c r="P706" s="784"/>
      <c r="Q706" s="784"/>
      <c r="R706" s="784"/>
      <c r="S706" s="784"/>
      <c r="T706" s="784"/>
      <c r="U706" s="784"/>
      <c r="V706" s="784"/>
      <c r="W706" s="784"/>
      <c r="X706" s="784"/>
      <c r="Y706" s="784"/>
      <c r="Z706" s="784"/>
      <c r="AA706" s="784"/>
      <c r="AB706" s="784"/>
    </row>
    <row r="707" spans="1:28" ht="13.5" customHeight="1" x14ac:dyDescent="0.3">
      <c r="A707" s="784"/>
      <c r="B707" s="784"/>
      <c r="C707" s="784"/>
      <c r="D707" s="784"/>
      <c r="E707" s="784"/>
      <c r="F707" s="784"/>
      <c r="G707" s="784"/>
      <c r="H707" s="784"/>
      <c r="I707" s="784"/>
      <c r="J707" s="784"/>
      <c r="K707" s="784"/>
      <c r="L707" s="784"/>
      <c r="M707" s="784"/>
      <c r="N707" s="784"/>
      <c r="O707" s="784"/>
      <c r="P707" s="784"/>
      <c r="Q707" s="784"/>
      <c r="R707" s="784"/>
      <c r="S707" s="784"/>
      <c r="T707" s="784"/>
      <c r="U707" s="784"/>
      <c r="V707" s="784"/>
      <c r="W707" s="784"/>
      <c r="X707" s="784"/>
      <c r="Y707" s="784"/>
      <c r="Z707" s="784"/>
      <c r="AA707" s="784"/>
      <c r="AB707" s="784"/>
    </row>
    <row r="708" spans="1:28" ht="13.5" customHeight="1" x14ac:dyDescent="0.3">
      <c r="A708" s="784"/>
      <c r="B708" s="784"/>
      <c r="C708" s="784"/>
      <c r="D708" s="784"/>
      <c r="E708" s="784"/>
      <c r="F708" s="784"/>
      <c r="G708" s="784"/>
      <c r="H708" s="784"/>
      <c r="I708" s="784"/>
      <c r="J708" s="784"/>
      <c r="K708" s="784"/>
      <c r="L708" s="784"/>
      <c r="M708" s="784"/>
      <c r="N708" s="784"/>
      <c r="O708" s="784"/>
      <c r="P708" s="784"/>
      <c r="Q708" s="784"/>
      <c r="R708" s="784"/>
      <c r="S708" s="784"/>
      <c r="T708" s="784"/>
      <c r="U708" s="784"/>
      <c r="V708" s="784"/>
      <c r="W708" s="784"/>
      <c r="X708" s="784"/>
      <c r="Y708" s="784"/>
      <c r="Z708" s="784"/>
      <c r="AA708" s="784"/>
      <c r="AB708" s="784"/>
    </row>
    <row r="709" spans="1:28" ht="13.5" customHeight="1" x14ac:dyDescent="0.3">
      <c r="A709" s="784"/>
      <c r="B709" s="784"/>
      <c r="C709" s="784"/>
      <c r="D709" s="784"/>
      <c r="E709" s="784"/>
      <c r="F709" s="784"/>
      <c r="G709" s="784"/>
      <c r="H709" s="784"/>
      <c r="I709" s="784"/>
      <c r="J709" s="784"/>
      <c r="K709" s="784"/>
      <c r="L709" s="784"/>
      <c r="M709" s="784"/>
      <c r="N709" s="784"/>
      <c r="O709" s="784"/>
      <c r="P709" s="784"/>
      <c r="Q709" s="784"/>
      <c r="R709" s="784"/>
      <c r="S709" s="784"/>
      <c r="T709" s="784"/>
      <c r="U709" s="784"/>
      <c r="V709" s="784"/>
      <c r="W709" s="784"/>
      <c r="X709" s="784"/>
      <c r="Y709" s="784"/>
      <c r="Z709" s="784"/>
      <c r="AA709" s="784"/>
      <c r="AB709" s="784"/>
    </row>
    <row r="710" spans="1:28" ht="13.5" customHeight="1" x14ac:dyDescent="0.3">
      <c r="A710" s="784"/>
      <c r="B710" s="784"/>
      <c r="C710" s="784"/>
      <c r="D710" s="784"/>
      <c r="E710" s="784"/>
      <c r="F710" s="784"/>
      <c r="G710" s="784"/>
      <c r="H710" s="784"/>
      <c r="I710" s="784"/>
      <c r="J710" s="784"/>
      <c r="K710" s="784"/>
      <c r="L710" s="784"/>
      <c r="M710" s="784"/>
      <c r="N710" s="784"/>
      <c r="O710" s="784"/>
      <c r="P710" s="784"/>
      <c r="Q710" s="784"/>
      <c r="R710" s="784"/>
      <c r="S710" s="784"/>
      <c r="T710" s="784"/>
      <c r="U710" s="784"/>
      <c r="V710" s="784"/>
      <c r="W710" s="784"/>
      <c r="X710" s="784"/>
      <c r="Y710" s="784"/>
      <c r="Z710" s="784"/>
      <c r="AA710" s="784"/>
      <c r="AB710" s="784"/>
    </row>
    <row r="711" spans="1:28" ht="13.5" customHeight="1" x14ac:dyDescent="0.3">
      <c r="A711" s="784"/>
      <c r="B711" s="784"/>
      <c r="C711" s="784"/>
      <c r="D711" s="784"/>
      <c r="E711" s="784"/>
      <c r="F711" s="784"/>
      <c r="G711" s="784"/>
      <c r="H711" s="784"/>
      <c r="I711" s="784"/>
      <c r="J711" s="784"/>
      <c r="K711" s="784"/>
      <c r="L711" s="784"/>
      <c r="M711" s="784"/>
      <c r="N711" s="784"/>
      <c r="O711" s="784"/>
      <c r="P711" s="784"/>
      <c r="Q711" s="784"/>
      <c r="R711" s="784"/>
      <c r="S711" s="784"/>
      <c r="T711" s="784"/>
      <c r="U711" s="784"/>
      <c r="V711" s="784"/>
      <c r="W711" s="784"/>
      <c r="X711" s="784"/>
      <c r="Y711" s="784"/>
      <c r="Z711" s="784"/>
      <c r="AA711" s="784"/>
      <c r="AB711" s="784"/>
    </row>
    <row r="712" spans="1:28" ht="13.5" customHeight="1" x14ac:dyDescent="0.3">
      <c r="A712" s="784"/>
      <c r="B712" s="784"/>
      <c r="C712" s="784"/>
      <c r="D712" s="784"/>
      <c r="E712" s="784"/>
      <c r="F712" s="784"/>
      <c r="G712" s="784"/>
      <c r="H712" s="784"/>
      <c r="I712" s="784"/>
      <c r="J712" s="784"/>
      <c r="K712" s="784"/>
      <c r="L712" s="784"/>
      <c r="M712" s="784"/>
      <c r="N712" s="784"/>
      <c r="O712" s="784"/>
      <c r="P712" s="784"/>
      <c r="Q712" s="784"/>
      <c r="R712" s="784"/>
      <c r="S712" s="784"/>
      <c r="T712" s="784"/>
      <c r="U712" s="784"/>
      <c r="V712" s="784"/>
      <c r="W712" s="784"/>
      <c r="X712" s="784"/>
      <c r="Y712" s="784"/>
      <c r="Z712" s="784"/>
      <c r="AA712" s="784"/>
      <c r="AB712" s="784"/>
    </row>
    <row r="713" spans="1:28" ht="13.5" customHeight="1" x14ac:dyDescent="0.3">
      <c r="A713" s="784"/>
      <c r="B713" s="784"/>
      <c r="C713" s="784"/>
      <c r="D713" s="784"/>
      <c r="E713" s="784"/>
      <c r="F713" s="784"/>
      <c r="G713" s="784"/>
      <c r="H713" s="784"/>
      <c r="I713" s="784"/>
      <c r="J713" s="784"/>
      <c r="K713" s="784"/>
      <c r="L713" s="784"/>
      <c r="M713" s="784"/>
      <c r="N713" s="784"/>
      <c r="O713" s="784"/>
      <c r="P713" s="784"/>
      <c r="Q713" s="784"/>
      <c r="R713" s="784"/>
      <c r="S713" s="784"/>
      <c r="T713" s="784"/>
      <c r="U713" s="784"/>
      <c r="V713" s="784"/>
      <c r="W713" s="784"/>
      <c r="X713" s="784"/>
      <c r="Y713" s="784"/>
      <c r="Z713" s="784"/>
      <c r="AA713" s="784"/>
      <c r="AB713" s="784"/>
    </row>
    <row r="714" spans="1:28" ht="13.5" customHeight="1" x14ac:dyDescent="0.3">
      <c r="A714" s="784"/>
      <c r="B714" s="784"/>
      <c r="C714" s="784"/>
      <c r="D714" s="784"/>
      <c r="E714" s="784"/>
      <c r="F714" s="784"/>
      <c r="G714" s="784"/>
      <c r="H714" s="784"/>
      <c r="I714" s="784"/>
      <c r="J714" s="784"/>
      <c r="K714" s="784"/>
      <c r="L714" s="784"/>
      <c r="M714" s="784"/>
      <c r="N714" s="784"/>
      <c r="O714" s="784"/>
      <c r="P714" s="784"/>
      <c r="Q714" s="784"/>
      <c r="R714" s="784"/>
      <c r="S714" s="784"/>
      <c r="T714" s="784"/>
      <c r="U714" s="784"/>
      <c r="V714" s="784"/>
      <c r="W714" s="784"/>
      <c r="X714" s="784"/>
      <c r="Y714" s="784"/>
      <c r="Z714" s="784"/>
      <c r="AA714" s="784"/>
      <c r="AB714" s="784"/>
    </row>
    <row r="715" spans="1:28" ht="13.5" customHeight="1" x14ac:dyDescent="0.3">
      <c r="A715" s="784"/>
      <c r="B715" s="784"/>
      <c r="C715" s="784"/>
      <c r="D715" s="784"/>
      <c r="E715" s="784"/>
      <c r="F715" s="784"/>
      <c r="G715" s="784"/>
      <c r="H715" s="784"/>
      <c r="I715" s="784"/>
      <c r="J715" s="784"/>
      <c r="K715" s="784"/>
      <c r="L715" s="784"/>
      <c r="M715" s="784"/>
      <c r="N715" s="784"/>
      <c r="O715" s="784"/>
      <c r="P715" s="784"/>
      <c r="Q715" s="784"/>
      <c r="R715" s="784"/>
      <c r="S715" s="784"/>
      <c r="T715" s="784"/>
      <c r="U715" s="784"/>
      <c r="V715" s="784"/>
      <c r="W715" s="784"/>
      <c r="X715" s="784"/>
      <c r="Y715" s="784"/>
      <c r="Z715" s="784"/>
      <c r="AA715" s="784"/>
      <c r="AB715" s="784"/>
    </row>
    <row r="716" spans="1:28" ht="13.5" customHeight="1" x14ac:dyDescent="0.3">
      <c r="A716" s="784"/>
      <c r="B716" s="784"/>
      <c r="C716" s="784"/>
      <c r="D716" s="784"/>
      <c r="E716" s="784"/>
      <c r="F716" s="784"/>
      <c r="G716" s="784"/>
      <c r="H716" s="784"/>
      <c r="I716" s="784"/>
      <c r="J716" s="784"/>
      <c r="K716" s="784"/>
      <c r="L716" s="784"/>
      <c r="M716" s="784"/>
      <c r="N716" s="784"/>
      <c r="O716" s="784"/>
      <c r="P716" s="784"/>
      <c r="Q716" s="784"/>
      <c r="R716" s="784"/>
      <c r="S716" s="784"/>
      <c r="T716" s="784"/>
      <c r="U716" s="784"/>
      <c r="V716" s="784"/>
      <c r="W716" s="784"/>
      <c r="X716" s="784"/>
      <c r="Y716" s="784"/>
      <c r="Z716" s="784"/>
      <c r="AA716" s="784"/>
      <c r="AB716" s="784"/>
    </row>
    <row r="717" spans="1:28" ht="13.5" customHeight="1" x14ac:dyDescent="0.3">
      <c r="A717" s="784"/>
      <c r="B717" s="784"/>
      <c r="C717" s="784"/>
      <c r="D717" s="784"/>
      <c r="E717" s="784"/>
      <c r="F717" s="784"/>
      <c r="G717" s="784"/>
      <c r="H717" s="784"/>
      <c r="I717" s="784"/>
      <c r="J717" s="784"/>
      <c r="K717" s="784"/>
      <c r="L717" s="784"/>
      <c r="M717" s="784"/>
      <c r="N717" s="784"/>
      <c r="O717" s="784"/>
      <c r="P717" s="784"/>
      <c r="Q717" s="784"/>
      <c r="R717" s="784"/>
      <c r="S717" s="784"/>
      <c r="T717" s="784"/>
      <c r="U717" s="784"/>
      <c r="V717" s="784"/>
      <c r="W717" s="784"/>
      <c r="X717" s="784"/>
      <c r="Y717" s="784"/>
      <c r="Z717" s="784"/>
      <c r="AA717" s="784"/>
      <c r="AB717" s="784"/>
    </row>
    <row r="718" spans="1:28" ht="13.5" customHeight="1" x14ac:dyDescent="0.3">
      <c r="A718" s="784"/>
      <c r="B718" s="784"/>
      <c r="C718" s="784"/>
      <c r="D718" s="784"/>
      <c r="E718" s="784"/>
      <c r="F718" s="784"/>
      <c r="G718" s="784"/>
      <c r="H718" s="784"/>
      <c r="I718" s="784"/>
      <c r="J718" s="784"/>
      <c r="K718" s="784"/>
      <c r="L718" s="784"/>
      <c r="M718" s="784"/>
      <c r="N718" s="784"/>
      <c r="O718" s="784"/>
      <c r="P718" s="784"/>
      <c r="Q718" s="784"/>
      <c r="R718" s="784"/>
      <c r="S718" s="784"/>
      <c r="T718" s="784"/>
      <c r="U718" s="784"/>
      <c r="V718" s="784"/>
      <c r="W718" s="784"/>
      <c r="X718" s="784"/>
      <c r="Y718" s="784"/>
      <c r="Z718" s="784"/>
      <c r="AA718" s="784"/>
      <c r="AB718" s="784"/>
    </row>
    <row r="719" spans="1:28" ht="13.5" customHeight="1" x14ac:dyDescent="0.3">
      <c r="A719" s="784"/>
      <c r="B719" s="784"/>
      <c r="C719" s="784"/>
      <c r="D719" s="784"/>
      <c r="E719" s="784"/>
      <c r="F719" s="784"/>
      <c r="G719" s="784"/>
      <c r="H719" s="784"/>
      <c r="I719" s="784"/>
      <c r="J719" s="784"/>
      <c r="K719" s="784"/>
      <c r="L719" s="784"/>
      <c r="M719" s="784"/>
      <c r="N719" s="784"/>
      <c r="O719" s="784"/>
      <c r="P719" s="784"/>
      <c r="Q719" s="784"/>
      <c r="R719" s="784"/>
      <c r="S719" s="784"/>
      <c r="T719" s="784"/>
      <c r="U719" s="784"/>
      <c r="V719" s="784"/>
      <c r="W719" s="784"/>
      <c r="X719" s="784"/>
      <c r="Y719" s="784"/>
      <c r="Z719" s="784"/>
      <c r="AA719" s="784"/>
      <c r="AB719" s="784"/>
    </row>
    <row r="720" spans="1:28" ht="13.5" customHeight="1" x14ac:dyDescent="0.3">
      <c r="A720" s="784"/>
      <c r="B720" s="784"/>
      <c r="C720" s="784"/>
      <c r="D720" s="784"/>
      <c r="E720" s="784"/>
      <c r="F720" s="784"/>
      <c r="G720" s="784"/>
      <c r="H720" s="784"/>
      <c r="I720" s="784"/>
      <c r="J720" s="784"/>
      <c r="K720" s="784"/>
      <c r="L720" s="784"/>
      <c r="M720" s="784"/>
      <c r="N720" s="784"/>
      <c r="O720" s="784"/>
      <c r="P720" s="784"/>
      <c r="Q720" s="784"/>
      <c r="R720" s="784"/>
      <c r="S720" s="784"/>
      <c r="T720" s="784"/>
      <c r="U720" s="784"/>
      <c r="V720" s="784"/>
      <c r="W720" s="784"/>
      <c r="X720" s="784"/>
      <c r="Y720" s="784"/>
      <c r="Z720" s="784"/>
      <c r="AA720" s="784"/>
      <c r="AB720" s="784"/>
    </row>
    <row r="721" spans="1:28" ht="13.5" customHeight="1" x14ac:dyDescent="0.3">
      <c r="A721" s="784"/>
      <c r="B721" s="784"/>
      <c r="C721" s="784"/>
      <c r="D721" s="784"/>
      <c r="E721" s="784"/>
      <c r="F721" s="784"/>
      <c r="G721" s="784"/>
      <c r="H721" s="784"/>
      <c r="I721" s="784"/>
      <c r="J721" s="784"/>
      <c r="K721" s="784"/>
      <c r="L721" s="784"/>
      <c r="M721" s="784"/>
      <c r="N721" s="784"/>
      <c r="O721" s="784"/>
      <c r="P721" s="784"/>
      <c r="Q721" s="784"/>
      <c r="R721" s="784"/>
      <c r="S721" s="784"/>
      <c r="T721" s="784"/>
      <c r="U721" s="784"/>
      <c r="V721" s="784"/>
      <c r="W721" s="784"/>
      <c r="X721" s="784"/>
      <c r="Y721" s="784"/>
      <c r="Z721" s="784"/>
      <c r="AA721" s="784"/>
      <c r="AB721" s="784"/>
    </row>
    <row r="722" spans="1:28" ht="13.5" customHeight="1" x14ac:dyDescent="0.3">
      <c r="A722" s="784"/>
      <c r="B722" s="784"/>
      <c r="C722" s="784"/>
      <c r="D722" s="784"/>
      <c r="E722" s="784"/>
      <c r="F722" s="784"/>
      <c r="G722" s="784"/>
      <c r="H722" s="784"/>
      <c r="I722" s="784"/>
      <c r="J722" s="784"/>
      <c r="K722" s="784"/>
      <c r="L722" s="784"/>
      <c r="M722" s="784"/>
      <c r="N722" s="784"/>
      <c r="O722" s="784"/>
      <c r="P722" s="784"/>
      <c r="Q722" s="784"/>
      <c r="R722" s="784"/>
      <c r="S722" s="784"/>
      <c r="T722" s="784"/>
      <c r="U722" s="784"/>
      <c r="V722" s="784"/>
      <c r="W722" s="784"/>
      <c r="X722" s="784"/>
      <c r="Y722" s="784"/>
      <c r="Z722" s="784"/>
      <c r="AA722" s="784"/>
      <c r="AB722" s="784"/>
    </row>
    <row r="723" spans="1:28" ht="13.5" customHeight="1" x14ac:dyDescent="0.3">
      <c r="A723" s="784"/>
      <c r="B723" s="784"/>
      <c r="C723" s="784"/>
      <c r="D723" s="784"/>
      <c r="E723" s="784"/>
      <c r="F723" s="784"/>
      <c r="G723" s="784"/>
      <c r="H723" s="784"/>
      <c r="I723" s="784"/>
      <c r="J723" s="784"/>
      <c r="K723" s="784"/>
      <c r="L723" s="784"/>
      <c r="M723" s="784"/>
      <c r="N723" s="784"/>
      <c r="O723" s="784"/>
      <c r="P723" s="784"/>
      <c r="Q723" s="784"/>
      <c r="R723" s="784"/>
      <c r="S723" s="784"/>
      <c r="T723" s="784"/>
      <c r="U723" s="784"/>
      <c r="V723" s="784"/>
      <c r="W723" s="784"/>
      <c r="X723" s="784"/>
      <c r="Y723" s="784"/>
      <c r="Z723" s="784"/>
      <c r="AA723" s="784"/>
      <c r="AB723" s="784"/>
    </row>
    <row r="724" spans="1:28" ht="13.5" customHeight="1" x14ac:dyDescent="0.3">
      <c r="A724" s="784"/>
      <c r="B724" s="784"/>
      <c r="C724" s="784"/>
      <c r="D724" s="784"/>
      <c r="E724" s="784"/>
      <c r="F724" s="784"/>
      <c r="G724" s="784"/>
      <c r="H724" s="784"/>
      <c r="I724" s="784"/>
      <c r="J724" s="784"/>
      <c r="K724" s="784"/>
      <c r="L724" s="784"/>
      <c r="M724" s="784"/>
      <c r="N724" s="784"/>
      <c r="O724" s="784"/>
      <c r="P724" s="784"/>
      <c r="Q724" s="784"/>
      <c r="R724" s="784"/>
      <c r="S724" s="784"/>
      <c r="T724" s="784"/>
      <c r="U724" s="784"/>
      <c r="V724" s="784"/>
      <c r="W724" s="784"/>
      <c r="X724" s="784"/>
      <c r="Y724" s="784"/>
      <c r="Z724" s="784"/>
      <c r="AA724" s="784"/>
      <c r="AB724" s="784"/>
    </row>
    <row r="725" spans="1:28" ht="13.5" customHeight="1" x14ac:dyDescent="0.3">
      <c r="A725" s="784"/>
      <c r="B725" s="784"/>
      <c r="C725" s="784"/>
      <c r="D725" s="784"/>
      <c r="E725" s="784"/>
      <c r="F725" s="784"/>
      <c r="G725" s="784"/>
      <c r="H725" s="784"/>
      <c r="I725" s="784"/>
      <c r="J725" s="784"/>
      <c r="K725" s="784"/>
      <c r="L725" s="784"/>
      <c r="M725" s="784"/>
      <c r="N725" s="784"/>
      <c r="O725" s="784"/>
      <c r="P725" s="784"/>
      <c r="Q725" s="784"/>
      <c r="R725" s="784"/>
      <c r="S725" s="784"/>
      <c r="T725" s="784"/>
      <c r="U725" s="784"/>
      <c r="V725" s="784"/>
      <c r="W725" s="784"/>
      <c r="X725" s="784"/>
      <c r="Y725" s="784"/>
      <c r="Z725" s="784"/>
      <c r="AA725" s="784"/>
      <c r="AB725" s="784"/>
    </row>
    <row r="726" spans="1:28" ht="13.5" customHeight="1" x14ac:dyDescent="0.3">
      <c r="A726" s="784"/>
      <c r="B726" s="784"/>
      <c r="C726" s="784"/>
      <c r="D726" s="784"/>
      <c r="E726" s="784"/>
      <c r="F726" s="784"/>
      <c r="G726" s="784"/>
      <c r="H726" s="784"/>
      <c r="I726" s="784"/>
      <c r="J726" s="784"/>
      <c r="K726" s="784"/>
      <c r="L726" s="784"/>
      <c r="M726" s="784"/>
      <c r="N726" s="784"/>
      <c r="O726" s="784"/>
      <c r="P726" s="784"/>
      <c r="Q726" s="784"/>
      <c r="R726" s="784"/>
      <c r="S726" s="784"/>
      <c r="T726" s="784"/>
      <c r="U726" s="784"/>
      <c r="V726" s="784"/>
      <c r="W726" s="784"/>
      <c r="X726" s="784"/>
      <c r="Y726" s="784"/>
      <c r="Z726" s="784"/>
      <c r="AA726" s="784"/>
      <c r="AB726" s="784"/>
    </row>
    <row r="727" spans="1:28" ht="13.5" customHeight="1" x14ac:dyDescent="0.3">
      <c r="A727" s="784"/>
      <c r="B727" s="784"/>
      <c r="C727" s="784"/>
      <c r="D727" s="784"/>
      <c r="E727" s="784"/>
      <c r="F727" s="784"/>
      <c r="G727" s="784"/>
      <c r="H727" s="784"/>
      <c r="I727" s="784"/>
      <c r="J727" s="784"/>
      <c r="K727" s="784"/>
      <c r="L727" s="784"/>
      <c r="M727" s="784"/>
      <c r="N727" s="784"/>
      <c r="O727" s="784"/>
      <c r="P727" s="784"/>
      <c r="Q727" s="784"/>
      <c r="R727" s="784"/>
      <c r="S727" s="784"/>
      <c r="T727" s="784"/>
      <c r="U727" s="784"/>
      <c r="V727" s="784"/>
      <c r="W727" s="784"/>
      <c r="X727" s="784"/>
      <c r="Y727" s="784"/>
      <c r="Z727" s="784"/>
      <c r="AA727" s="784"/>
      <c r="AB727" s="784"/>
    </row>
    <row r="728" spans="1:28" ht="13.5" customHeight="1" x14ac:dyDescent="0.3">
      <c r="A728" s="784"/>
      <c r="B728" s="784"/>
      <c r="C728" s="784"/>
      <c r="D728" s="784"/>
      <c r="E728" s="784"/>
      <c r="F728" s="784"/>
      <c r="G728" s="784"/>
      <c r="H728" s="784"/>
      <c r="I728" s="784"/>
      <c r="J728" s="784"/>
      <c r="K728" s="784"/>
      <c r="L728" s="784"/>
      <c r="M728" s="784"/>
      <c r="N728" s="784"/>
      <c r="O728" s="784"/>
      <c r="P728" s="784"/>
      <c r="Q728" s="784"/>
      <c r="R728" s="784"/>
      <c r="S728" s="784"/>
      <c r="T728" s="784"/>
      <c r="U728" s="784"/>
      <c r="V728" s="784"/>
      <c r="W728" s="784"/>
      <c r="X728" s="784"/>
      <c r="Y728" s="784"/>
      <c r="Z728" s="784"/>
      <c r="AA728" s="784"/>
      <c r="AB728" s="784"/>
    </row>
    <row r="729" spans="1:28" ht="13.5" customHeight="1" x14ac:dyDescent="0.3">
      <c r="A729" s="784"/>
      <c r="B729" s="784"/>
      <c r="C729" s="784"/>
      <c r="D729" s="784"/>
      <c r="E729" s="784"/>
      <c r="F729" s="784"/>
      <c r="G729" s="784"/>
      <c r="H729" s="784"/>
      <c r="I729" s="784"/>
      <c r="J729" s="784"/>
      <c r="K729" s="784"/>
      <c r="L729" s="784"/>
      <c r="M729" s="784"/>
      <c r="N729" s="784"/>
      <c r="O729" s="784"/>
      <c r="P729" s="784"/>
      <c r="Q729" s="784"/>
      <c r="R729" s="784"/>
      <c r="S729" s="784"/>
      <c r="T729" s="784"/>
      <c r="U729" s="784"/>
      <c r="V729" s="784"/>
      <c r="W729" s="784"/>
      <c r="X729" s="784"/>
      <c r="Y729" s="784"/>
      <c r="Z729" s="784"/>
      <c r="AA729" s="784"/>
      <c r="AB729" s="784"/>
    </row>
    <row r="730" spans="1:28" ht="13.5" customHeight="1" x14ac:dyDescent="0.3">
      <c r="A730" s="784"/>
      <c r="B730" s="784"/>
      <c r="C730" s="784"/>
      <c r="D730" s="784"/>
      <c r="E730" s="784"/>
      <c r="F730" s="784"/>
      <c r="G730" s="784"/>
      <c r="H730" s="784"/>
      <c r="I730" s="784"/>
      <c r="J730" s="784"/>
      <c r="K730" s="784"/>
      <c r="L730" s="784"/>
      <c r="M730" s="784"/>
      <c r="N730" s="784"/>
      <c r="O730" s="784"/>
      <c r="P730" s="784"/>
      <c r="Q730" s="784"/>
      <c r="R730" s="784"/>
      <c r="S730" s="784"/>
      <c r="T730" s="784"/>
      <c r="U730" s="784"/>
      <c r="V730" s="784"/>
      <c r="W730" s="784"/>
      <c r="X730" s="784"/>
      <c r="Y730" s="784"/>
      <c r="Z730" s="784"/>
      <c r="AA730" s="784"/>
      <c r="AB730" s="784"/>
    </row>
    <row r="731" spans="1:28" ht="13.5" customHeight="1" x14ac:dyDescent="0.3">
      <c r="A731" s="784"/>
      <c r="B731" s="784"/>
      <c r="C731" s="784"/>
      <c r="D731" s="784"/>
      <c r="E731" s="784"/>
      <c r="F731" s="784"/>
      <c r="G731" s="784"/>
      <c r="H731" s="784"/>
      <c r="I731" s="784"/>
      <c r="J731" s="784"/>
      <c r="K731" s="784"/>
      <c r="L731" s="784"/>
      <c r="M731" s="784"/>
      <c r="N731" s="784"/>
      <c r="O731" s="784"/>
      <c r="P731" s="784"/>
      <c r="Q731" s="784"/>
      <c r="R731" s="784"/>
      <c r="S731" s="784"/>
      <c r="T731" s="784"/>
      <c r="U731" s="784"/>
      <c r="V731" s="784"/>
      <c r="W731" s="784"/>
      <c r="X731" s="784"/>
      <c r="Y731" s="784"/>
      <c r="Z731" s="784"/>
      <c r="AA731" s="784"/>
      <c r="AB731" s="784"/>
    </row>
    <row r="732" spans="1:28" ht="13.5" customHeight="1" x14ac:dyDescent="0.3">
      <c r="A732" s="784"/>
      <c r="B732" s="784"/>
      <c r="C732" s="784"/>
      <c r="D732" s="784"/>
      <c r="E732" s="784"/>
      <c r="F732" s="784"/>
      <c r="G732" s="784"/>
      <c r="H732" s="784"/>
      <c r="I732" s="784"/>
      <c r="J732" s="784"/>
      <c r="K732" s="784"/>
      <c r="L732" s="784"/>
      <c r="M732" s="784"/>
      <c r="N732" s="784"/>
      <c r="O732" s="784"/>
      <c r="P732" s="784"/>
      <c r="Q732" s="784"/>
      <c r="R732" s="784"/>
      <c r="S732" s="784"/>
      <c r="T732" s="784"/>
      <c r="U732" s="784"/>
      <c r="V732" s="784"/>
      <c r="W732" s="784"/>
      <c r="X732" s="784"/>
      <c r="Y732" s="784"/>
      <c r="Z732" s="784"/>
      <c r="AA732" s="784"/>
      <c r="AB732" s="784"/>
    </row>
    <row r="733" spans="1:28" ht="13.5" customHeight="1" x14ac:dyDescent="0.3">
      <c r="A733" s="784"/>
      <c r="B733" s="784"/>
      <c r="C733" s="784"/>
      <c r="D733" s="784"/>
      <c r="E733" s="784"/>
      <c r="F733" s="784"/>
      <c r="G733" s="784"/>
      <c r="H733" s="784"/>
      <c r="I733" s="784"/>
      <c r="J733" s="784"/>
      <c r="K733" s="784"/>
      <c r="L733" s="784"/>
      <c r="M733" s="784"/>
      <c r="N733" s="784"/>
      <c r="O733" s="784"/>
      <c r="P733" s="784"/>
      <c r="Q733" s="784"/>
      <c r="R733" s="784"/>
      <c r="S733" s="784"/>
      <c r="T733" s="784"/>
      <c r="U733" s="784"/>
      <c r="V733" s="784"/>
      <c r="W733" s="784"/>
      <c r="X733" s="784"/>
      <c r="Y733" s="784"/>
      <c r="Z733" s="784"/>
      <c r="AA733" s="784"/>
      <c r="AB733" s="784"/>
    </row>
    <row r="734" spans="1:28" ht="13.5" customHeight="1" x14ac:dyDescent="0.3">
      <c r="A734" s="784"/>
      <c r="B734" s="784"/>
      <c r="C734" s="784"/>
      <c r="D734" s="784"/>
      <c r="E734" s="784"/>
      <c r="F734" s="784"/>
      <c r="G734" s="784"/>
      <c r="H734" s="784"/>
      <c r="I734" s="784"/>
      <c r="J734" s="784"/>
      <c r="K734" s="784"/>
      <c r="L734" s="784"/>
      <c r="M734" s="784"/>
      <c r="N734" s="784"/>
      <c r="O734" s="784"/>
      <c r="P734" s="784"/>
      <c r="Q734" s="784"/>
      <c r="R734" s="784"/>
      <c r="S734" s="784"/>
      <c r="T734" s="784"/>
      <c r="U734" s="784"/>
      <c r="V734" s="784"/>
      <c r="W734" s="784"/>
      <c r="X734" s="784"/>
      <c r="Y734" s="784"/>
      <c r="Z734" s="784"/>
      <c r="AA734" s="784"/>
      <c r="AB734" s="784"/>
    </row>
    <row r="735" spans="1:28" ht="13.5" customHeight="1" x14ac:dyDescent="0.3">
      <c r="A735" s="784"/>
      <c r="B735" s="784"/>
      <c r="C735" s="784"/>
      <c r="D735" s="784"/>
      <c r="E735" s="784"/>
      <c r="F735" s="784"/>
      <c r="G735" s="784"/>
      <c r="H735" s="784"/>
      <c r="I735" s="784"/>
      <c r="J735" s="784"/>
      <c r="K735" s="784"/>
      <c r="L735" s="784"/>
      <c r="M735" s="784"/>
      <c r="N735" s="784"/>
      <c r="O735" s="784"/>
      <c r="P735" s="784"/>
      <c r="Q735" s="784"/>
      <c r="R735" s="784"/>
      <c r="S735" s="784"/>
      <c r="T735" s="784"/>
      <c r="U735" s="784"/>
      <c r="V735" s="784"/>
      <c r="W735" s="784"/>
      <c r="X735" s="784"/>
      <c r="Y735" s="784"/>
      <c r="Z735" s="784"/>
      <c r="AA735" s="784"/>
      <c r="AB735" s="784"/>
    </row>
    <row r="736" spans="1:28" ht="13.5" customHeight="1" x14ac:dyDescent="0.3">
      <c r="A736" s="784"/>
      <c r="B736" s="784"/>
      <c r="C736" s="784"/>
      <c r="D736" s="784"/>
      <c r="E736" s="784"/>
      <c r="F736" s="784"/>
      <c r="G736" s="784"/>
      <c r="H736" s="784"/>
      <c r="I736" s="784"/>
      <c r="J736" s="784"/>
      <c r="K736" s="784"/>
      <c r="L736" s="784"/>
      <c r="M736" s="784"/>
      <c r="N736" s="784"/>
      <c r="O736" s="784"/>
      <c r="P736" s="784"/>
      <c r="Q736" s="784"/>
      <c r="R736" s="784"/>
      <c r="S736" s="784"/>
      <c r="T736" s="784"/>
      <c r="U736" s="784"/>
      <c r="V736" s="784"/>
      <c r="W736" s="784"/>
      <c r="X736" s="784"/>
      <c r="Y736" s="784"/>
      <c r="Z736" s="784"/>
      <c r="AA736" s="784"/>
      <c r="AB736" s="784"/>
    </row>
    <row r="737" spans="1:28" ht="13.5" customHeight="1" x14ac:dyDescent="0.3">
      <c r="A737" s="784"/>
      <c r="B737" s="784"/>
      <c r="C737" s="784"/>
      <c r="D737" s="784"/>
      <c r="E737" s="784"/>
      <c r="F737" s="784"/>
      <c r="G737" s="784"/>
      <c r="H737" s="784"/>
      <c r="I737" s="784"/>
      <c r="J737" s="784"/>
      <c r="K737" s="784"/>
      <c r="L737" s="784"/>
      <c r="M737" s="784"/>
      <c r="N737" s="784"/>
      <c r="O737" s="784"/>
      <c r="P737" s="784"/>
      <c r="Q737" s="784"/>
      <c r="R737" s="784"/>
      <c r="S737" s="784"/>
      <c r="T737" s="784"/>
      <c r="U737" s="784"/>
      <c r="V737" s="784"/>
      <c r="W737" s="784"/>
      <c r="X737" s="784"/>
      <c r="Y737" s="784"/>
      <c r="Z737" s="784"/>
      <c r="AA737" s="784"/>
      <c r="AB737" s="784"/>
    </row>
    <row r="738" spans="1:28" ht="13.5" customHeight="1" x14ac:dyDescent="0.3">
      <c r="A738" s="784"/>
      <c r="B738" s="784"/>
      <c r="C738" s="784"/>
      <c r="D738" s="784"/>
      <c r="E738" s="784"/>
      <c r="F738" s="784"/>
      <c r="G738" s="784"/>
      <c r="H738" s="784"/>
      <c r="I738" s="784"/>
      <c r="J738" s="784"/>
      <c r="K738" s="784"/>
      <c r="L738" s="784"/>
      <c r="M738" s="784"/>
      <c r="N738" s="784"/>
      <c r="O738" s="784"/>
      <c r="P738" s="784"/>
      <c r="Q738" s="784"/>
      <c r="R738" s="784"/>
      <c r="S738" s="784"/>
      <c r="T738" s="784"/>
      <c r="U738" s="784"/>
      <c r="V738" s="784"/>
      <c r="W738" s="784"/>
      <c r="X738" s="784"/>
      <c r="Y738" s="784"/>
      <c r="Z738" s="784"/>
      <c r="AA738" s="784"/>
      <c r="AB738" s="784"/>
    </row>
    <row r="739" spans="1:28" ht="13.5" customHeight="1" x14ac:dyDescent="0.3">
      <c r="A739" s="784"/>
      <c r="B739" s="784"/>
      <c r="C739" s="784"/>
      <c r="D739" s="784"/>
      <c r="E739" s="784"/>
      <c r="F739" s="784"/>
      <c r="G739" s="784"/>
      <c r="H739" s="784"/>
      <c r="I739" s="784"/>
      <c r="J739" s="784"/>
      <c r="K739" s="784"/>
      <c r="L739" s="784"/>
      <c r="M739" s="784"/>
      <c r="N739" s="784"/>
      <c r="O739" s="784"/>
      <c r="P739" s="784"/>
      <c r="Q739" s="784"/>
      <c r="R739" s="784"/>
      <c r="S739" s="784"/>
      <c r="T739" s="784"/>
      <c r="U739" s="784"/>
      <c r="V739" s="784"/>
      <c r="W739" s="784"/>
      <c r="X739" s="784"/>
      <c r="Y739" s="784"/>
      <c r="Z739" s="784"/>
      <c r="AA739" s="784"/>
      <c r="AB739" s="784"/>
    </row>
    <row r="740" spans="1:28" ht="13.5" customHeight="1" x14ac:dyDescent="0.3">
      <c r="A740" s="784"/>
      <c r="B740" s="784"/>
      <c r="C740" s="784"/>
      <c r="D740" s="784"/>
      <c r="E740" s="784"/>
      <c r="F740" s="784"/>
      <c r="G740" s="784"/>
      <c r="H740" s="784"/>
      <c r="I740" s="784"/>
      <c r="J740" s="784"/>
      <c r="K740" s="784"/>
      <c r="L740" s="784"/>
      <c r="M740" s="784"/>
      <c r="N740" s="784"/>
      <c r="O740" s="784"/>
      <c r="P740" s="784"/>
      <c r="Q740" s="784"/>
      <c r="R740" s="784"/>
      <c r="S740" s="784"/>
      <c r="T740" s="784"/>
      <c r="U740" s="784"/>
      <c r="V740" s="784"/>
      <c r="W740" s="784"/>
      <c r="X740" s="784"/>
      <c r="Y740" s="784"/>
      <c r="Z740" s="784"/>
      <c r="AA740" s="784"/>
      <c r="AB740" s="784"/>
    </row>
    <row r="741" spans="1:28" ht="13.5" customHeight="1" x14ac:dyDescent="0.3">
      <c r="A741" s="784"/>
      <c r="B741" s="784"/>
      <c r="C741" s="784"/>
      <c r="D741" s="784"/>
      <c r="E741" s="784"/>
      <c r="F741" s="784"/>
      <c r="G741" s="784"/>
      <c r="H741" s="784"/>
      <c r="I741" s="784"/>
      <c r="J741" s="784"/>
      <c r="K741" s="784"/>
      <c r="L741" s="784"/>
      <c r="M741" s="784"/>
      <c r="N741" s="784"/>
      <c r="O741" s="784"/>
      <c r="P741" s="784"/>
      <c r="Q741" s="784"/>
      <c r="R741" s="784"/>
      <c r="S741" s="784"/>
      <c r="T741" s="784"/>
      <c r="U741" s="784"/>
      <c r="V741" s="784"/>
      <c r="W741" s="784"/>
      <c r="X741" s="784"/>
      <c r="Y741" s="784"/>
      <c r="Z741" s="784"/>
      <c r="AA741" s="784"/>
      <c r="AB741" s="784"/>
    </row>
    <row r="742" spans="1:28" ht="13.5" customHeight="1" x14ac:dyDescent="0.3">
      <c r="A742" s="784"/>
      <c r="B742" s="784"/>
      <c r="C742" s="784"/>
      <c r="D742" s="784"/>
      <c r="E742" s="784"/>
      <c r="F742" s="784"/>
      <c r="G742" s="784"/>
      <c r="H742" s="784"/>
      <c r="I742" s="784"/>
      <c r="J742" s="784"/>
      <c r="K742" s="784"/>
      <c r="L742" s="784"/>
      <c r="M742" s="784"/>
      <c r="N742" s="784"/>
      <c r="O742" s="784"/>
      <c r="P742" s="784"/>
      <c r="Q742" s="784"/>
      <c r="R742" s="784"/>
      <c r="S742" s="784"/>
      <c r="T742" s="784"/>
      <c r="U742" s="784"/>
      <c r="V742" s="784"/>
      <c r="W742" s="784"/>
      <c r="X742" s="784"/>
      <c r="Y742" s="784"/>
      <c r="Z742" s="784"/>
      <c r="AA742" s="784"/>
      <c r="AB742" s="784"/>
    </row>
    <row r="743" spans="1:28" ht="13.5" customHeight="1" x14ac:dyDescent="0.3">
      <c r="A743" s="784"/>
      <c r="B743" s="784"/>
      <c r="C743" s="784"/>
      <c r="D743" s="784"/>
      <c r="E743" s="784"/>
      <c r="F743" s="784"/>
      <c r="G743" s="784"/>
      <c r="H743" s="784"/>
      <c r="I743" s="784"/>
      <c r="J743" s="784"/>
      <c r="K743" s="784"/>
      <c r="L743" s="784"/>
      <c r="M743" s="784"/>
      <c r="N743" s="784"/>
      <c r="O743" s="784"/>
      <c r="P743" s="784"/>
      <c r="Q743" s="784"/>
      <c r="R743" s="784"/>
      <c r="S743" s="784"/>
      <c r="T743" s="784"/>
      <c r="U743" s="784"/>
      <c r="V743" s="784"/>
      <c r="W743" s="784"/>
      <c r="X743" s="784"/>
      <c r="Y743" s="784"/>
      <c r="Z743" s="784"/>
      <c r="AA743" s="784"/>
      <c r="AB743" s="784"/>
    </row>
    <row r="744" spans="1:28" ht="13.5" customHeight="1" x14ac:dyDescent="0.3">
      <c r="A744" s="784"/>
      <c r="B744" s="784"/>
      <c r="C744" s="784"/>
      <c r="D744" s="784"/>
      <c r="E744" s="784"/>
      <c r="F744" s="784"/>
      <c r="G744" s="784"/>
      <c r="H744" s="784"/>
      <c r="I744" s="784"/>
      <c r="J744" s="784"/>
      <c r="K744" s="784"/>
      <c r="L744" s="784"/>
      <c r="M744" s="784"/>
      <c r="N744" s="784"/>
      <c r="O744" s="784"/>
      <c r="P744" s="784"/>
      <c r="Q744" s="784"/>
      <c r="R744" s="784"/>
      <c r="S744" s="784"/>
      <c r="T744" s="784"/>
      <c r="U744" s="784"/>
      <c r="V744" s="784"/>
      <c r="W744" s="784"/>
      <c r="X744" s="784"/>
      <c r="Y744" s="784"/>
      <c r="Z744" s="784"/>
      <c r="AA744" s="784"/>
      <c r="AB744" s="784"/>
    </row>
    <row r="745" spans="1:28" ht="13.5" customHeight="1" x14ac:dyDescent="0.3">
      <c r="A745" s="784"/>
      <c r="B745" s="784"/>
      <c r="C745" s="784"/>
      <c r="D745" s="784"/>
      <c r="E745" s="784"/>
      <c r="F745" s="784"/>
      <c r="G745" s="784"/>
      <c r="H745" s="784"/>
      <c r="I745" s="784"/>
      <c r="J745" s="784"/>
      <c r="K745" s="784"/>
      <c r="L745" s="784"/>
      <c r="M745" s="784"/>
      <c r="N745" s="784"/>
      <c r="O745" s="784"/>
      <c r="P745" s="784"/>
      <c r="Q745" s="784"/>
      <c r="R745" s="784"/>
      <c r="S745" s="784"/>
      <c r="T745" s="784"/>
      <c r="U745" s="784"/>
      <c r="V745" s="784"/>
      <c r="W745" s="784"/>
      <c r="X745" s="784"/>
      <c r="Y745" s="784"/>
      <c r="Z745" s="784"/>
      <c r="AA745" s="784"/>
      <c r="AB745" s="784"/>
    </row>
    <row r="746" spans="1:28" ht="13.5" customHeight="1" x14ac:dyDescent="0.3">
      <c r="A746" s="784"/>
      <c r="B746" s="784"/>
      <c r="C746" s="784"/>
      <c r="D746" s="784"/>
      <c r="E746" s="784"/>
      <c r="F746" s="784"/>
      <c r="G746" s="784"/>
      <c r="H746" s="784"/>
      <c r="I746" s="784"/>
      <c r="J746" s="784"/>
      <c r="K746" s="784"/>
      <c r="L746" s="784"/>
      <c r="M746" s="784"/>
      <c r="N746" s="784"/>
      <c r="O746" s="784"/>
      <c r="P746" s="784"/>
      <c r="Q746" s="784"/>
      <c r="R746" s="784"/>
      <c r="S746" s="784"/>
      <c r="T746" s="784"/>
      <c r="U746" s="784"/>
      <c r="V746" s="784"/>
      <c r="W746" s="784"/>
      <c r="X746" s="784"/>
      <c r="Y746" s="784"/>
      <c r="Z746" s="784"/>
      <c r="AA746" s="784"/>
      <c r="AB746" s="784"/>
    </row>
    <row r="747" spans="1:28" ht="13.5" customHeight="1" x14ac:dyDescent="0.3">
      <c r="A747" s="784"/>
      <c r="B747" s="784"/>
      <c r="C747" s="784"/>
      <c r="D747" s="784"/>
      <c r="E747" s="784"/>
      <c r="F747" s="784"/>
      <c r="G747" s="784"/>
      <c r="H747" s="784"/>
      <c r="I747" s="784"/>
      <c r="J747" s="784"/>
      <c r="K747" s="784"/>
      <c r="L747" s="784"/>
      <c r="M747" s="784"/>
      <c r="N747" s="784"/>
      <c r="O747" s="784"/>
      <c r="P747" s="784"/>
      <c r="Q747" s="784"/>
      <c r="R747" s="784"/>
      <c r="S747" s="784"/>
      <c r="T747" s="784"/>
      <c r="U747" s="784"/>
      <c r="V747" s="784"/>
      <c r="W747" s="784"/>
      <c r="X747" s="784"/>
      <c r="Y747" s="784"/>
      <c r="Z747" s="784"/>
      <c r="AA747" s="784"/>
      <c r="AB747" s="784"/>
    </row>
    <row r="748" spans="1:28" ht="13.5" customHeight="1" x14ac:dyDescent="0.3">
      <c r="A748" s="784"/>
      <c r="B748" s="784"/>
      <c r="C748" s="784"/>
      <c r="D748" s="784"/>
      <c r="E748" s="784"/>
      <c r="F748" s="784"/>
      <c r="G748" s="784"/>
      <c r="H748" s="784"/>
      <c r="I748" s="784"/>
      <c r="J748" s="784"/>
      <c r="K748" s="784"/>
      <c r="L748" s="784"/>
      <c r="M748" s="784"/>
      <c r="N748" s="784"/>
      <c r="O748" s="784"/>
      <c r="P748" s="784"/>
      <c r="Q748" s="784"/>
      <c r="R748" s="784"/>
      <c r="S748" s="784"/>
      <c r="T748" s="784"/>
      <c r="U748" s="784"/>
      <c r="V748" s="784"/>
      <c r="W748" s="784"/>
      <c r="X748" s="784"/>
      <c r="Y748" s="784"/>
      <c r="Z748" s="784"/>
      <c r="AA748" s="784"/>
      <c r="AB748" s="784"/>
    </row>
    <row r="749" spans="1:28" ht="13.5" customHeight="1" x14ac:dyDescent="0.3">
      <c r="A749" s="784"/>
      <c r="B749" s="784"/>
      <c r="C749" s="784"/>
      <c r="D749" s="784"/>
      <c r="E749" s="784"/>
      <c r="F749" s="784"/>
      <c r="G749" s="784"/>
      <c r="H749" s="784"/>
      <c r="I749" s="784"/>
      <c r="J749" s="784"/>
      <c r="K749" s="784"/>
      <c r="L749" s="784"/>
      <c r="M749" s="784"/>
      <c r="N749" s="784"/>
      <c r="O749" s="784"/>
      <c r="P749" s="784"/>
      <c r="Q749" s="784"/>
      <c r="R749" s="784"/>
      <c r="S749" s="784"/>
      <c r="T749" s="784"/>
      <c r="U749" s="784"/>
      <c r="V749" s="784"/>
      <c r="W749" s="784"/>
      <c r="X749" s="784"/>
      <c r="Y749" s="784"/>
      <c r="Z749" s="784"/>
      <c r="AA749" s="784"/>
      <c r="AB749" s="784"/>
    </row>
    <row r="750" spans="1:28" ht="13.5" customHeight="1" x14ac:dyDescent="0.3">
      <c r="A750" s="784"/>
      <c r="B750" s="784"/>
      <c r="C750" s="784"/>
      <c r="D750" s="784"/>
      <c r="E750" s="784"/>
      <c r="F750" s="784"/>
      <c r="G750" s="784"/>
      <c r="H750" s="784"/>
      <c r="I750" s="784"/>
      <c r="J750" s="784"/>
      <c r="K750" s="784"/>
      <c r="L750" s="784"/>
      <c r="M750" s="784"/>
      <c r="N750" s="784"/>
      <c r="O750" s="784"/>
      <c r="P750" s="784"/>
      <c r="Q750" s="784"/>
      <c r="R750" s="784"/>
      <c r="S750" s="784"/>
      <c r="T750" s="784"/>
      <c r="U750" s="784"/>
      <c r="V750" s="784"/>
      <c r="W750" s="784"/>
      <c r="X750" s="784"/>
      <c r="Y750" s="784"/>
      <c r="Z750" s="784"/>
      <c r="AA750" s="784"/>
      <c r="AB750" s="784"/>
    </row>
    <row r="751" spans="1:28" ht="13.5" customHeight="1" x14ac:dyDescent="0.3">
      <c r="A751" s="784"/>
      <c r="B751" s="784"/>
      <c r="C751" s="784"/>
      <c r="D751" s="784"/>
      <c r="E751" s="784"/>
      <c r="F751" s="784"/>
      <c r="G751" s="784"/>
      <c r="H751" s="784"/>
      <c r="I751" s="784"/>
      <c r="J751" s="784"/>
      <c r="K751" s="784"/>
      <c r="L751" s="784"/>
      <c r="M751" s="784"/>
      <c r="N751" s="784"/>
      <c r="O751" s="784"/>
      <c r="P751" s="784"/>
      <c r="Q751" s="784"/>
      <c r="R751" s="784"/>
      <c r="S751" s="784"/>
      <c r="T751" s="784"/>
      <c r="U751" s="784"/>
      <c r="V751" s="784"/>
      <c r="W751" s="784"/>
      <c r="X751" s="784"/>
      <c r="Y751" s="784"/>
      <c r="Z751" s="784"/>
      <c r="AA751" s="784"/>
      <c r="AB751" s="784"/>
    </row>
    <row r="752" spans="1:28" ht="13.5" customHeight="1" x14ac:dyDescent="0.3">
      <c r="A752" s="784"/>
      <c r="B752" s="784"/>
      <c r="C752" s="784"/>
      <c r="D752" s="784"/>
      <c r="E752" s="784"/>
      <c r="F752" s="784"/>
      <c r="G752" s="784"/>
      <c r="H752" s="784"/>
      <c r="I752" s="784"/>
      <c r="J752" s="784"/>
      <c r="K752" s="784"/>
      <c r="L752" s="784"/>
      <c r="M752" s="784"/>
      <c r="N752" s="784"/>
      <c r="O752" s="784"/>
      <c r="P752" s="784"/>
      <c r="Q752" s="784"/>
      <c r="R752" s="784"/>
      <c r="S752" s="784"/>
      <c r="T752" s="784"/>
      <c r="U752" s="784"/>
      <c r="V752" s="784"/>
      <c r="W752" s="784"/>
      <c r="X752" s="784"/>
      <c r="Y752" s="784"/>
      <c r="Z752" s="784"/>
      <c r="AA752" s="784"/>
      <c r="AB752" s="784"/>
    </row>
    <row r="753" spans="1:28" ht="13.5" customHeight="1" x14ac:dyDescent="0.3">
      <c r="A753" s="784"/>
      <c r="B753" s="784"/>
      <c r="C753" s="784"/>
      <c r="D753" s="784"/>
      <c r="E753" s="784"/>
      <c r="F753" s="784"/>
      <c r="G753" s="784"/>
      <c r="H753" s="784"/>
      <c r="I753" s="784"/>
      <c r="J753" s="784"/>
      <c r="K753" s="784"/>
      <c r="L753" s="784"/>
      <c r="M753" s="784"/>
      <c r="N753" s="784"/>
      <c r="O753" s="784"/>
      <c r="P753" s="784"/>
      <c r="Q753" s="784"/>
      <c r="R753" s="784"/>
      <c r="S753" s="784"/>
      <c r="T753" s="784"/>
      <c r="U753" s="784"/>
      <c r="V753" s="784"/>
      <c r="W753" s="784"/>
      <c r="X753" s="784"/>
      <c r="Y753" s="784"/>
      <c r="Z753" s="784"/>
      <c r="AA753" s="784"/>
      <c r="AB753" s="784"/>
    </row>
    <row r="754" spans="1:28" ht="13.5" customHeight="1" x14ac:dyDescent="0.3">
      <c r="A754" s="784"/>
      <c r="B754" s="784"/>
      <c r="C754" s="784"/>
      <c r="D754" s="784"/>
      <c r="E754" s="784"/>
      <c r="F754" s="784"/>
      <c r="G754" s="784"/>
      <c r="H754" s="784"/>
      <c r="I754" s="784"/>
      <c r="J754" s="784"/>
      <c r="K754" s="784"/>
      <c r="L754" s="784"/>
      <c r="M754" s="784"/>
      <c r="N754" s="784"/>
      <c r="O754" s="784"/>
      <c r="P754" s="784"/>
      <c r="Q754" s="784"/>
      <c r="R754" s="784"/>
      <c r="S754" s="784"/>
      <c r="T754" s="784"/>
      <c r="U754" s="784"/>
      <c r="V754" s="784"/>
      <c r="W754" s="784"/>
      <c r="X754" s="784"/>
      <c r="Y754" s="784"/>
      <c r="Z754" s="784"/>
      <c r="AA754" s="784"/>
      <c r="AB754" s="784"/>
    </row>
    <row r="755" spans="1:28" ht="13.5" customHeight="1" x14ac:dyDescent="0.3">
      <c r="A755" s="784"/>
      <c r="B755" s="784"/>
      <c r="C755" s="784"/>
      <c r="D755" s="784"/>
      <c r="E755" s="784"/>
      <c r="F755" s="784"/>
      <c r="G755" s="784"/>
      <c r="H755" s="784"/>
      <c r="I755" s="784"/>
      <c r="J755" s="784"/>
      <c r="K755" s="784"/>
      <c r="L755" s="784"/>
      <c r="M755" s="784"/>
      <c r="N755" s="784"/>
      <c r="O755" s="784"/>
      <c r="P755" s="784"/>
      <c r="Q755" s="784"/>
      <c r="R755" s="784"/>
      <c r="S755" s="784"/>
      <c r="T755" s="784"/>
      <c r="U755" s="784"/>
      <c r="V755" s="784"/>
      <c r="W755" s="784"/>
      <c r="X755" s="784"/>
      <c r="Y755" s="784"/>
      <c r="Z755" s="784"/>
      <c r="AA755" s="784"/>
      <c r="AB755" s="784"/>
    </row>
    <row r="756" spans="1:28" ht="13.5" customHeight="1" x14ac:dyDescent="0.3">
      <c r="A756" s="784"/>
      <c r="B756" s="784"/>
      <c r="C756" s="784"/>
      <c r="D756" s="784"/>
      <c r="E756" s="784"/>
      <c r="F756" s="784"/>
      <c r="G756" s="784"/>
      <c r="H756" s="784"/>
      <c r="I756" s="784"/>
      <c r="J756" s="784"/>
      <c r="K756" s="784"/>
      <c r="L756" s="784"/>
      <c r="M756" s="784"/>
      <c r="N756" s="784"/>
      <c r="O756" s="784"/>
      <c r="P756" s="784"/>
      <c r="Q756" s="784"/>
      <c r="R756" s="784"/>
      <c r="S756" s="784"/>
      <c r="T756" s="784"/>
      <c r="U756" s="784"/>
      <c r="V756" s="784"/>
      <c r="W756" s="784"/>
      <c r="X756" s="784"/>
      <c r="Y756" s="784"/>
      <c r="Z756" s="784"/>
      <c r="AA756" s="784"/>
      <c r="AB756" s="784"/>
    </row>
    <row r="757" spans="1:28" ht="13.5" customHeight="1" x14ac:dyDescent="0.3">
      <c r="A757" s="784"/>
      <c r="B757" s="784"/>
      <c r="C757" s="784"/>
      <c r="D757" s="784"/>
      <c r="E757" s="784"/>
      <c r="F757" s="784"/>
      <c r="G757" s="784"/>
      <c r="H757" s="784"/>
      <c r="I757" s="784"/>
      <c r="J757" s="784"/>
      <c r="K757" s="784"/>
      <c r="L757" s="784"/>
      <c r="M757" s="784"/>
      <c r="N757" s="784"/>
      <c r="O757" s="784"/>
      <c r="P757" s="784"/>
      <c r="Q757" s="784"/>
      <c r="R757" s="784"/>
      <c r="S757" s="784"/>
      <c r="T757" s="784"/>
      <c r="U757" s="784"/>
      <c r="V757" s="784"/>
      <c r="W757" s="784"/>
      <c r="X757" s="784"/>
      <c r="Y757" s="784"/>
      <c r="Z757" s="784"/>
      <c r="AA757" s="784"/>
      <c r="AB757" s="784"/>
    </row>
    <row r="758" spans="1:28" ht="13.5" customHeight="1" x14ac:dyDescent="0.3">
      <c r="A758" s="784"/>
      <c r="B758" s="784"/>
      <c r="C758" s="784"/>
      <c r="D758" s="784"/>
      <c r="E758" s="784"/>
      <c r="F758" s="784"/>
      <c r="G758" s="784"/>
      <c r="H758" s="784"/>
      <c r="I758" s="784"/>
      <c r="J758" s="784"/>
      <c r="K758" s="784"/>
      <c r="L758" s="784"/>
      <c r="M758" s="784"/>
      <c r="N758" s="784"/>
      <c r="O758" s="784"/>
      <c r="P758" s="784"/>
      <c r="Q758" s="784"/>
      <c r="R758" s="784"/>
      <c r="S758" s="784"/>
      <c r="T758" s="784"/>
      <c r="U758" s="784"/>
      <c r="V758" s="784"/>
      <c r="W758" s="784"/>
      <c r="X758" s="784"/>
      <c r="Y758" s="784"/>
      <c r="Z758" s="784"/>
      <c r="AA758" s="784"/>
      <c r="AB758" s="784"/>
    </row>
    <row r="759" spans="1:28" ht="13.5" customHeight="1" x14ac:dyDescent="0.3">
      <c r="A759" s="784"/>
      <c r="B759" s="784"/>
      <c r="C759" s="784"/>
      <c r="D759" s="784"/>
      <c r="E759" s="784"/>
      <c r="F759" s="784"/>
      <c r="G759" s="784"/>
      <c r="H759" s="784"/>
      <c r="I759" s="784"/>
      <c r="J759" s="784"/>
      <c r="K759" s="784"/>
      <c r="L759" s="784"/>
      <c r="M759" s="784"/>
      <c r="N759" s="784"/>
      <c r="O759" s="784"/>
      <c r="P759" s="784"/>
      <c r="Q759" s="784"/>
      <c r="R759" s="784"/>
      <c r="S759" s="784"/>
      <c r="T759" s="784"/>
      <c r="U759" s="784"/>
      <c r="V759" s="784"/>
      <c r="W759" s="784"/>
      <c r="X759" s="784"/>
      <c r="Y759" s="784"/>
      <c r="Z759" s="784"/>
      <c r="AA759" s="784"/>
      <c r="AB759" s="784"/>
    </row>
    <row r="760" spans="1:28" ht="13.5" customHeight="1" x14ac:dyDescent="0.3">
      <c r="A760" s="784"/>
      <c r="B760" s="784"/>
      <c r="C760" s="784"/>
      <c r="D760" s="784"/>
      <c r="E760" s="784"/>
      <c r="F760" s="784"/>
      <c r="G760" s="784"/>
      <c r="H760" s="784"/>
      <c r="I760" s="784"/>
      <c r="J760" s="784"/>
      <c r="K760" s="784"/>
      <c r="L760" s="784"/>
      <c r="M760" s="784"/>
      <c r="N760" s="784"/>
      <c r="O760" s="784"/>
      <c r="P760" s="784"/>
      <c r="Q760" s="784"/>
      <c r="R760" s="784"/>
      <c r="S760" s="784"/>
      <c r="T760" s="784"/>
      <c r="U760" s="784"/>
      <c r="V760" s="784"/>
      <c r="W760" s="784"/>
      <c r="X760" s="784"/>
      <c r="Y760" s="784"/>
      <c r="Z760" s="784"/>
      <c r="AA760" s="784"/>
      <c r="AB760" s="784"/>
    </row>
    <row r="761" spans="1:28" ht="13.5" customHeight="1" x14ac:dyDescent="0.3">
      <c r="A761" s="784"/>
      <c r="B761" s="784"/>
      <c r="C761" s="784"/>
      <c r="D761" s="784"/>
      <c r="E761" s="784"/>
      <c r="F761" s="784"/>
      <c r="G761" s="784"/>
      <c r="H761" s="784"/>
      <c r="I761" s="784"/>
      <c r="J761" s="784"/>
      <c r="K761" s="784"/>
      <c r="L761" s="784"/>
      <c r="M761" s="784"/>
      <c r="N761" s="784"/>
      <c r="O761" s="784"/>
      <c r="P761" s="784"/>
      <c r="Q761" s="784"/>
      <c r="R761" s="784"/>
      <c r="S761" s="784"/>
      <c r="T761" s="784"/>
      <c r="U761" s="784"/>
      <c r="V761" s="784"/>
      <c r="W761" s="784"/>
      <c r="X761" s="784"/>
      <c r="Y761" s="784"/>
      <c r="Z761" s="784"/>
      <c r="AA761" s="784"/>
      <c r="AB761" s="784"/>
    </row>
    <row r="762" spans="1:28" ht="13.5" customHeight="1" x14ac:dyDescent="0.3">
      <c r="A762" s="784"/>
      <c r="B762" s="784"/>
      <c r="C762" s="784"/>
      <c r="D762" s="784"/>
      <c r="E762" s="784"/>
      <c r="F762" s="784"/>
      <c r="G762" s="784"/>
      <c r="H762" s="784"/>
      <c r="I762" s="784"/>
      <c r="J762" s="784"/>
      <c r="K762" s="784"/>
      <c r="L762" s="784"/>
      <c r="M762" s="784"/>
      <c r="N762" s="784"/>
      <c r="O762" s="784"/>
      <c r="P762" s="784"/>
      <c r="Q762" s="784"/>
      <c r="R762" s="784"/>
      <c r="S762" s="784"/>
      <c r="T762" s="784"/>
      <c r="U762" s="784"/>
      <c r="V762" s="784"/>
      <c r="W762" s="784"/>
      <c r="X762" s="784"/>
      <c r="Y762" s="784"/>
      <c r="Z762" s="784"/>
      <c r="AA762" s="784"/>
      <c r="AB762" s="784"/>
    </row>
    <row r="763" spans="1:28" ht="13.5" customHeight="1" x14ac:dyDescent="0.3">
      <c r="A763" s="784"/>
      <c r="B763" s="784"/>
      <c r="C763" s="784"/>
      <c r="D763" s="784"/>
      <c r="E763" s="784"/>
      <c r="F763" s="784"/>
      <c r="G763" s="784"/>
      <c r="H763" s="784"/>
      <c r="I763" s="784"/>
      <c r="J763" s="784"/>
      <c r="K763" s="784"/>
      <c r="L763" s="784"/>
      <c r="M763" s="784"/>
      <c r="N763" s="784"/>
      <c r="O763" s="784"/>
      <c r="P763" s="784"/>
      <c r="Q763" s="784"/>
      <c r="R763" s="784"/>
      <c r="S763" s="784"/>
      <c r="T763" s="784"/>
      <c r="U763" s="784"/>
      <c r="V763" s="784"/>
      <c r="W763" s="784"/>
      <c r="X763" s="784"/>
      <c r="Y763" s="784"/>
      <c r="Z763" s="784"/>
      <c r="AA763" s="784"/>
      <c r="AB763" s="784"/>
    </row>
    <row r="764" spans="1:28" ht="13.5" customHeight="1" x14ac:dyDescent="0.3">
      <c r="A764" s="784"/>
      <c r="B764" s="784"/>
      <c r="C764" s="784"/>
      <c r="D764" s="784"/>
      <c r="E764" s="784"/>
      <c r="F764" s="784"/>
      <c r="G764" s="784"/>
      <c r="H764" s="784"/>
      <c r="I764" s="784"/>
      <c r="J764" s="784"/>
      <c r="K764" s="784"/>
      <c r="L764" s="784"/>
      <c r="M764" s="784"/>
      <c r="N764" s="784"/>
      <c r="O764" s="784"/>
      <c r="P764" s="784"/>
      <c r="Q764" s="784"/>
      <c r="R764" s="784"/>
      <c r="S764" s="784"/>
      <c r="T764" s="784"/>
      <c r="U764" s="784"/>
      <c r="V764" s="784"/>
      <c r="W764" s="784"/>
      <c r="X764" s="784"/>
      <c r="Y764" s="784"/>
      <c r="Z764" s="784"/>
      <c r="AA764" s="784"/>
      <c r="AB764" s="784"/>
    </row>
    <row r="765" spans="1:28" ht="13.5" customHeight="1" x14ac:dyDescent="0.3">
      <c r="A765" s="784"/>
      <c r="B765" s="784"/>
      <c r="C765" s="784"/>
      <c r="D765" s="784"/>
      <c r="E765" s="784"/>
      <c r="F765" s="784"/>
      <c r="G765" s="784"/>
      <c r="H765" s="784"/>
      <c r="I765" s="784"/>
      <c r="J765" s="784"/>
      <c r="K765" s="784"/>
      <c r="L765" s="784"/>
      <c r="M765" s="784"/>
      <c r="N765" s="784"/>
      <c r="O765" s="784"/>
      <c r="P765" s="784"/>
      <c r="Q765" s="784"/>
      <c r="R765" s="784"/>
      <c r="S765" s="784"/>
      <c r="T765" s="784"/>
      <c r="U765" s="784"/>
      <c r="V765" s="784"/>
      <c r="W765" s="784"/>
      <c r="X765" s="784"/>
      <c r="Y765" s="784"/>
      <c r="Z765" s="784"/>
      <c r="AA765" s="784"/>
      <c r="AB765" s="784"/>
    </row>
    <row r="766" spans="1:28" ht="13.5" customHeight="1" x14ac:dyDescent="0.3">
      <c r="A766" s="784"/>
      <c r="B766" s="784"/>
      <c r="C766" s="784"/>
      <c r="D766" s="784"/>
      <c r="E766" s="784"/>
      <c r="F766" s="784"/>
      <c r="G766" s="784"/>
      <c r="H766" s="784"/>
      <c r="I766" s="784"/>
      <c r="J766" s="784"/>
      <c r="K766" s="784"/>
      <c r="L766" s="784"/>
      <c r="M766" s="784"/>
      <c r="N766" s="784"/>
      <c r="O766" s="784"/>
      <c r="P766" s="784"/>
      <c r="Q766" s="784"/>
      <c r="R766" s="784"/>
      <c r="S766" s="784"/>
      <c r="T766" s="784"/>
      <c r="U766" s="784"/>
      <c r="V766" s="784"/>
      <c r="W766" s="784"/>
      <c r="X766" s="784"/>
      <c r="Y766" s="784"/>
      <c r="Z766" s="784"/>
      <c r="AA766" s="784"/>
      <c r="AB766" s="784"/>
    </row>
    <row r="767" spans="1:28" ht="13.5" customHeight="1" x14ac:dyDescent="0.3">
      <c r="A767" s="784"/>
      <c r="B767" s="784"/>
      <c r="C767" s="784"/>
      <c r="D767" s="784"/>
      <c r="E767" s="784"/>
      <c r="F767" s="784"/>
      <c r="G767" s="784"/>
      <c r="H767" s="784"/>
      <c r="I767" s="784"/>
      <c r="J767" s="784"/>
      <c r="K767" s="784"/>
      <c r="L767" s="784"/>
      <c r="M767" s="784"/>
      <c r="N767" s="784"/>
      <c r="O767" s="784"/>
      <c r="P767" s="784"/>
      <c r="Q767" s="784"/>
      <c r="R767" s="784"/>
      <c r="S767" s="784"/>
      <c r="T767" s="784"/>
      <c r="U767" s="784"/>
      <c r="V767" s="784"/>
      <c r="W767" s="784"/>
      <c r="X767" s="784"/>
      <c r="Y767" s="784"/>
      <c r="Z767" s="784"/>
      <c r="AA767" s="784"/>
      <c r="AB767" s="784"/>
    </row>
    <row r="768" spans="1:28" ht="13.5" customHeight="1" x14ac:dyDescent="0.3">
      <c r="A768" s="784"/>
      <c r="B768" s="784"/>
      <c r="C768" s="784"/>
      <c r="D768" s="784"/>
      <c r="E768" s="784"/>
      <c r="F768" s="784"/>
      <c r="G768" s="784"/>
      <c r="H768" s="784"/>
      <c r="I768" s="784"/>
      <c r="J768" s="784"/>
      <c r="K768" s="784"/>
      <c r="L768" s="784"/>
      <c r="M768" s="784"/>
      <c r="N768" s="784"/>
      <c r="O768" s="784"/>
      <c r="P768" s="784"/>
      <c r="Q768" s="784"/>
      <c r="R768" s="784"/>
      <c r="S768" s="784"/>
      <c r="T768" s="784"/>
      <c r="U768" s="784"/>
      <c r="V768" s="784"/>
      <c r="W768" s="784"/>
      <c r="X768" s="784"/>
      <c r="Y768" s="784"/>
      <c r="Z768" s="784"/>
      <c r="AA768" s="784"/>
      <c r="AB768" s="784"/>
    </row>
    <row r="769" spans="1:28" ht="13.5" customHeight="1" x14ac:dyDescent="0.3">
      <c r="A769" s="784"/>
      <c r="B769" s="784"/>
      <c r="C769" s="784"/>
      <c r="D769" s="784"/>
      <c r="E769" s="784"/>
      <c r="F769" s="784"/>
      <c r="G769" s="784"/>
      <c r="H769" s="784"/>
      <c r="I769" s="784"/>
      <c r="J769" s="784"/>
      <c r="K769" s="784"/>
      <c r="L769" s="784"/>
      <c r="M769" s="784"/>
      <c r="N769" s="784"/>
      <c r="O769" s="784"/>
      <c r="P769" s="784"/>
      <c r="Q769" s="784"/>
      <c r="R769" s="784"/>
      <c r="S769" s="784"/>
      <c r="T769" s="784"/>
      <c r="U769" s="784"/>
      <c r="V769" s="784"/>
      <c r="W769" s="784"/>
      <c r="X769" s="784"/>
      <c r="Y769" s="784"/>
      <c r="Z769" s="784"/>
      <c r="AA769" s="784"/>
      <c r="AB769" s="784"/>
    </row>
    <row r="770" spans="1:28" ht="13.5" customHeight="1" x14ac:dyDescent="0.3">
      <c r="A770" s="784"/>
      <c r="B770" s="784"/>
      <c r="C770" s="784"/>
      <c r="D770" s="784"/>
      <c r="E770" s="784"/>
      <c r="F770" s="784"/>
      <c r="G770" s="784"/>
      <c r="H770" s="784"/>
      <c r="I770" s="784"/>
      <c r="J770" s="784"/>
      <c r="K770" s="784"/>
      <c r="L770" s="784"/>
      <c r="M770" s="784"/>
      <c r="N770" s="784"/>
      <c r="O770" s="784"/>
      <c r="P770" s="784"/>
      <c r="Q770" s="784"/>
      <c r="R770" s="784"/>
      <c r="S770" s="784"/>
      <c r="T770" s="784"/>
      <c r="U770" s="784"/>
      <c r="V770" s="784"/>
      <c r="W770" s="784"/>
      <c r="X770" s="784"/>
      <c r="Y770" s="784"/>
      <c r="Z770" s="784"/>
      <c r="AA770" s="784"/>
      <c r="AB770" s="784"/>
    </row>
    <row r="771" spans="1:28" ht="13.5" customHeight="1" x14ac:dyDescent="0.3">
      <c r="A771" s="784"/>
      <c r="B771" s="784"/>
      <c r="C771" s="784"/>
      <c r="D771" s="784"/>
      <c r="E771" s="784"/>
      <c r="F771" s="784"/>
      <c r="G771" s="784"/>
      <c r="H771" s="784"/>
      <c r="I771" s="784"/>
      <c r="J771" s="784"/>
      <c r="K771" s="784"/>
      <c r="L771" s="784"/>
      <c r="M771" s="784"/>
      <c r="N771" s="784"/>
      <c r="O771" s="784"/>
      <c r="P771" s="784"/>
      <c r="Q771" s="784"/>
      <c r="R771" s="784"/>
      <c r="S771" s="784"/>
      <c r="T771" s="784"/>
      <c r="U771" s="784"/>
      <c r="V771" s="784"/>
      <c r="W771" s="784"/>
      <c r="X771" s="784"/>
      <c r="Y771" s="784"/>
      <c r="Z771" s="784"/>
      <c r="AA771" s="784"/>
      <c r="AB771" s="784"/>
    </row>
    <row r="772" spans="1:28" ht="13.5" customHeight="1" x14ac:dyDescent="0.3">
      <c r="A772" s="784"/>
      <c r="B772" s="784"/>
      <c r="C772" s="784"/>
      <c r="D772" s="784"/>
      <c r="E772" s="784"/>
      <c r="F772" s="784"/>
      <c r="G772" s="784"/>
      <c r="H772" s="784"/>
      <c r="I772" s="784"/>
      <c r="J772" s="784"/>
      <c r="K772" s="784"/>
      <c r="L772" s="784"/>
      <c r="M772" s="784"/>
      <c r="N772" s="784"/>
      <c r="O772" s="784"/>
      <c r="P772" s="784"/>
      <c r="Q772" s="784"/>
      <c r="R772" s="784"/>
      <c r="S772" s="784"/>
      <c r="T772" s="784"/>
      <c r="U772" s="784"/>
      <c r="V772" s="784"/>
      <c r="W772" s="784"/>
      <c r="X772" s="784"/>
      <c r="Y772" s="784"/>
      <c r="Z772" s="784"/>
      <c r="AA772" s="784"/>
      <c r="AB772" s="784"/>
    </row>
    <row r="773" spans="1:28" ht="13.5" customHeight="1" x14ac:dyDescent="0.3">
      <c r="A773" s="784"/>
      <c r="B773" s="784"/>
      <c r="C773" s="784"/>
      <c r="D773" s="784"/>
      <c r="E773" s="784"/>
      <c r="F773" s="784"/>
      <c r="G773" s="784"/>
      <c r="H773" s="784"/>
      <c r="I773" s="784"/>
      <c r="J773" s="784"/>
      <c r="K773" s="784"/>
      <c r="L773" s="784"/>
      <c r="M773" s="784"/>
      <c r="N773" s="784"/>
      <c r="O773" s="784"/>
      <c r="P773" s="784"/>
      <c r="Q773" s="784"/>
      <c r="R773" s="784"/>
      <c r="S773" s="784"/>
      <c r="T773" s="784"/>
      <c r="U773" s="784"/>
      <c r="V773" s="784"/>
      <c r="W773" s="784"/>
      <c r="X773" s="784"/>
      <c r="Y773" s="784"/>
      <c r="Z773" s="784"/>
      <c r="AA773" s="784"/>
      <c r="AB773" s="784"/>
    </row>
    <row r="774" spans="1:28" ht="13.5" customHeight="1" x14ac:dyDescent="0.3">
      <c r="A774" s="784"/>
      <c r="B774" s="784"/>
      <c r="C774" s="784"/>
      <c r="D774" s="784"/>
      <c r="E774" s="784"/>
      <c r="F774" s="784"/>
      <c r="G774" s="784"/>
      <c r="H774" s="784"/>
      <c r="I774" s="784"/>
      <c r="J774" s="784"/>
      <c r="K774" s="784"/>
      <c r="L774" s="784"/>
      <c r="M774" s="784"/>
      <c r="N774" s="784"/>
      <c r="O774" s="784"/>
      <c r="P774" s="784"/>
      <c r="Q774" s="784"/>
      <c r="R774" s="784"/>
      <c r="S774" s="784"/>
      <c r="T774" s="784"/>
      <c r="U774" s="784"/>
      <c r="V774" s="784"/>
      <c r="W774" s="784"/>
      <c r="X774" s="784"/>
      <c r="Y774" s="784"/>
      <c r="Z774" s="784"/>
      <c r="AA774" s="784"/>
      <c r="AB774" s="784"/>
    </row>
    <row r="775" spans="1:28" ht="13.5" customHeight="1" x14ac:dyDescent="0.3">
      <c r="A775" s="784"/>
      <c r="B775" s="784"/>
      <c r="C775" s="784"/>
      <c r="D775" s="784"/>
      <c r="E775" s="784"/>
      <c r="F775" s="784"/>
      <c r="G775" s="784"/>
      <c r="H775" s="784"/>
      <c r="I775" s="784"/>
      <c r="J775" s="784"/>
      <c r="K775" s="784"/>
      <c r="L775" s="784"/>
      <c r="M775" s="784"/>
      <c r="N775" s="784"/>
      <c r="O775" s="784"/>
      <c r="P775" s="784"/>
      <c r="Q775" s="784"/>
      <c r="R775" s="784"/>
      <c r="S775" s="784"/>
      <c r="T775" s="784"/>
      <c r="U775" s="784"/>
      <c r="V775" s="784"/>
      <c r="W775" s="784"/>
      <c r="X775" s="784"/>
      <c r="Y775" s="784"/>
      <c r="Z775" s="784"/>
      <c r="AA775" s="784"/>
      <c r="AB775" s="784"/>
    </row>
    <row r="776" spans="1:28" ht="13.5" customHeight="1" x14ac:dyDescent="0.3">
      <c r="A776" s="784"/>
      <c r="B776" s="784"/>
      <c r="C776" s="784"/>
      <c r="D776" s="784"/>
      <c r="E776" s="784"/>
      <c r="F776" s="784"/>
      <c r="G776" s="784"/>
      <c r="H776" s="784"/>
      <c r="I776" s="784"/>
      <c r="J776" s="784"/>
      <c r="K776" s="784"/>
      <c r="L776" s="784"/>
      <c r="M776" s="784"/>
      <c r="N776" s="784"/>
      <c r="O776" s="784"/>
      <c r="P776" s="784"/>
      <c r="Q776" s="784"/>
      <c r="R776" s="784"/>
      <c r="S776" s="784"/>
      <c r="T776" s="784"/>
      <c r="U776" s="784"/>
      <c r="V776" s="784"/>
      <c r="W776" s="784"/>
      <c r="X776" s="784"/>
      <c r="Y776" s="784"/>
      <c r="Z776" s="784"/>
      <c r="AA776" s="784"/>
      <c r="AB776" s="784"/>
    </row>
    <row r="777" spans="1:28" ht="13.5" customHeight="1" x14ac:dyDescent="0.3">
      <c r="A777" s="784"/>
      <c r="B777" s="784"/>
      <c r="C777" s="784"/>
      <c r="D777" s="784"/>
      <c r="E777" s="784"/>
      <c r="F777" s="784"/>
      <c r="G777" s="784"/>
      <c r="H777" s="784"/>
      <c r="I777" s="784"/>
      <c r="J777" s="784"/>
      <c r="K777" s="784"/>
      <c r="L777" s="784"/>
      <c r="M777" s="784"/>
      <c r="N777" s="784"/>
      <c r="O777" s="784"/>
      <c r="P777" s="784"/>
      <c r="Q777" s="784"/>
      <c r="R777" s="784"/>
      <c r="S777" s="784"/>
      <c r="T777" s="784"/>
      <c r="U777" s="784"/>
      <c r="V777" s="784"/>
      <c r="W777" s="784"/>
      <c r="X777" s="784"/>
      <c r="Y777" s="784"/>
      <c r="Z777" s="784"/>
      <c r="AA777" s="784"/>
      <c r="AB777" s="784"/>
    </row>
    <row r="778" spans="1:28" ht="13.5" customHeight="1" x14ac:dyDescent="0.3">
      <c r="A778" s="784"/>
      <c r="B778" s="784"/>
      <c r="C778" s="784"/>
      <c r="D778" s="784"/>
      <c r="E778" s="784"/>
      <c r="F778" s="784"/>
      <c r="G778" s="784"/>
      <c r="H778" s="784"/>
      <c r="I778" s="784"/>
      <c r="J778" s="784"/>
      <c r="K778" s="784"/>
      <c r="L778" s="784"/>
      <c r="M778" s="784"/>
      <c r="N778" s="784"/>
      <c r="O778" s="784"/>
      <c r="P778" s="784"/>
      <c r="Q778" s="784"/>
      <c r="R778" s="784"/>
      <c r="S778" s="784"/>
      <c r="T778" s="784"/>
      <c r="U778" s="784"/>
      <c r="V778" s="784"/>
      <c r="W778" s="784"/>
      <c r="X778" s="784"/>
      <c r="Y778" s="784"/>
      <c r="Z778" s="784"/>
      <c r="AA778" s="784"/>
      <c r="AB778" s="784"/>
    </row>
    <row r="779" spans="1:28" ht="13.5" customHeight="1" x14ac:dyDescent="0.3">
      <c r="A779" s="784"/>
      <c r="B779" s="784"/>
      <c r="C779" s="784"/>
      <c r="D779" s="784"/>
      <c r="E779" s="784"/>
      <c r="F779" s="784"/>
      <c r="G779" s="784"/>
      <c r="H779" s="784"/>
      <c r="I779" s="784"/>
      <c r="J779" s="784"/>
      <c r="K779" s="784"/>
      <c r="L779" s="784"/>
      <c r="M779" s="784"/>
      <c r="N779" s="784"/>
      <c r="O779" s="784"/>
      <c r="P779" s="784"/>
      <c r="Q779" s="784"/>
      <c r="R779" s="784"/>
      <c r="S779" s="784"/>
      <c r="T779" s="784"/>
      <c r="U779" s="784"/>
      <c r="V779" s="784"/>
      <c r="W779" s="784"/>
      <c r="X779" s="784"/>
      <c r="Y779" s="784"/>
      <c r="Z779" s="784"/>
      <c r="AA779" s="784"/>
      <c r="AB779" s="784"/>
    </row>
    <row r="780" spans="1:28" ht="13.5" customHeight="1" x14ac:dyDescent="0.3">
      <c r="A780" s="784"/>
      <c r="B780" s="784"/>
      <c r="C780" s="784"/>
      <c r="D780" s="784"/>
      <c r="E780" s="784"/>
      <c r="F780" s="784"/>
      <c r="G780" s="784"/>
      <c r="H780" s="784"/>
      <c r="I780" s="784"/>
      <c r="J780" s="784"/>
      <c r="K780" s="784"/>
      <c r="L780" s="784"/>
      <c r="M780" s="784"/>
      <c r="N780" s="784"/>
      <c r="O780" s="784"/>
      <c r="P780" s="784"/>
      <c r="Q780" s="784"/>
      <c r="R780" s="784"/>
      <c r="S780" s="784"/>
      <c r="T780" s="784"/>
      <c r="U780" s="784"/>
      <c r="V780" s="784"/>
      <c r="W780" s="784"/>
      <c r="X780" s="784"/>
      <c r="Y780" s="784"/>
      <c r="Z780" s="784"/>
      <c r="AA780" s="784"/>
      <c r="AB780" s="784"/>
    </row>
    <row r="781" spans="1:28" ht="13.5" customHeight="1" x14ac:dyDescent="0.3">
      <c r="A781" s="784"/>
      <c r="B781" s="784"/>
      <c r="C781" s="784"/>
      <c r="D781" s="784"/>
      <c r="E781" s="784"/>
      <c r="F781" s="784"/>
      <c r="G781" s="784"/>
      <c r="H781" s="784"/>
      <c r="I781" s="784"/>
      <c r="J781" s="784"/>
      <c r="K781" s="784"/>
      <c r="L781" s="784"/>
      <c r="M781" s="784"/>
      <c r="N781" s="784"/>
      <c r="O781" s="784"/>
      <c r="P781" s="784"/>
      <c r="Q781" s="784"/>
      <c r="R781" s="784"/>
      <c r="S781" s="784"/>
      <c r="T781" s="784"/>
      <c r="U781" s="784"/>
      <c r="V781" s="784"/>
      <c r="W781" s="784"/>
      <c r="X781" s="784"/>
      <c r="Y781" s="784"/>
      <c r="Z781" s="784"/>
      <c r="AA781" s="784"/>
      <c r="AB781" s="784"/>
    </row>
    <row r="782" spans="1:28" ht="13.5" customHeight="1" x14ac:dyDescent="0.3">
      <c r="A782" s="784"/>
      <c r="B782" s="784"/>
      <c r="C782" s="784"/>
      <c r="D782" s="784"/>
      <c r="E782" s="784"/>
      <c r="F782" s="784"/>
      <c r="G782" s="784"/>
      <c r="H782" s="784"/>
      <c r="I782" s="784"/>
      <c r="J782" s="784"/>
      <c r="K782" s="784"/>
      <c r="L782" s="784"/>
      <c r="M782" s="784"/>
      <c r="N782" s="784"/>
      <c r="O782" s="784"/>
      <c r="P782" s="784"/>
      <c r="Q782" s="784"/>
      <c r="R782" s="784"/>
      <c r="S782" s="784"/>
      <c r="T782" s="784"/>
      <c r="U782" s="784"/>
      <c r="V782" s="784"/>
      <c r="W782" s="784"/>
      <c r="X782" s="784"/>
      <c r="Y782" s="784"/>
      <c r="Z782" s="784"/>
      <c r="AA782" s="784"/>
      <c r="AB782" s="784"/>
    </row>
    <row r="783" spans="1:28" ht="13.5" customHeight="1" x14ac:dyDescent="0.3">
      <c r="A783" s="784"/>
      <c r="B783" s="784"/>
      <c r="C783" s="784"/>
      <c r="D783" s="784"/>
      <c r="E783" s="784"/>
      <c r="F783" s="784"/>
      <c r="G783" s="784"/>
      <c r="H783" s="784"/>
      <c r="I783" s="784"/>
      <c r="J783" s="784"/>
      <c r="K783" s="784"/>
      <c r="L783" s="784"/>
      <c r="M783" s="784"/>
      <c r="N783" s="784"/>
      <c r="O783" s="784"/>
      <c r="P783" s="784"/>
      <c r="Q783" s="784"/>
      <c r="R783" s="784"/>
      <c r="S783" s="784"/>
      <c r="T783" s="784"/>
      <c r="U783" s="784"/>
      <c r="V783" s="784"/>
      <c r="W783" s="784"/>
      <c r="X783" s="784"/>
      <c r="Y783" s="784"/>
      <c r="Z783" s="784"/>
      <c r="AA783" s="784"/>
      <c r="AB783" s="784"/>
    </row>
    <row r="784" spans="1:28" ht="13.5" customHeight="1" x14ac:dyDescent="0.3">
      <c r="A784" s="784"/>
      <c r="B784" s="784"/>
      <c r="C784" s="784"/>
      <c r="D784" s="784"/>
      <c r="E784" s="784"/>
      <c r="F784" s="784"/>
      <c r="G784" s="784"/>
      <c r="H784" s="784"/>
      <c r="I784" s="784"/>
      <c r="J784" s="784"/>
      <c r="K784" s="784"/>
      <c r="L784" s="784"/>
      <c r="M784" s="784"/>
      <c r="N784" s="784"/>
      <c r="O784" s="784"/>
      <c r="P784" s="784"/>
      <c r="Q784" s="784"/>
      <c r="R784" s="784"/>
      <c r="S784" s="784"/>
      <c r="T784" s="784"/>
      <c r="U784" s="784"/>
      <c r="V784" s="784"/>
      <c r="W784" s="784"/>
      <c r="X784" s="784"/>
      <c r="Y784" s="784"/>
      <c r="Z784" s="784"/>
      <c r="AA784" s="784"/>
      <c r="AB784" s="784"/>
    </row>
    <row r="785" spans="1:28" ht="13.5" customHeight="1" x14ac:dyDescent="0.3">
      <c r="A785" s="784"/>
      <c r="B785" s="784"/>
      <c r="C785" s="784"/>
      <c r="D785" s="784"/>
      <c r="E785" s="784"/>
      <c r="F785" s="784"/>
      <c r="G785" s="784"/>
      <c r="H785" s="784"/>
      <c r="I785" s="784"/>
      <c r="J785" s="784"/>
      <c r="K785" s="784"/>
      <c r="L785" s="784"/>
      <c r="M785" s="784"/>
      <c r="N785" s="784"/>
      <c r="O785" s="784"/>
      <c r="P785" s="784"/>
      <c r="Q785" s="784"/>
      <c r="R785" s="784"/>
      <c r="S785" s="784"/>
      <c r="T785" s="784"/>
      <c r="U785" s="784"/>
      <c r="V785" s="784"/>
      <c r="W785" s="784"/>
      <c r="X785" s="784"/>
      <c r="Y785" s="784"/>
      <c r="Z785" s="784"/>
      <c r="AA785" s="784"/>
      <c r="AB785" s="784"/>
    </row>
    <row r="786" spans="1:28" ht="13.5" customHeight="1" x14ac:dyDescent="0.3">
      <c r="A786" s="784"/>
      <c r="B786" s="784"/>
      <c r="C786" s="784"/>
      <c r="D786" s="784"/>
      <c r="E786" s="784"/>
      <c r="F786" s="784"/>
      <c r="G786" s="784"/>
      <c r="H786" s="784"/>
      <c r="I786" s="784"/>
      <c r="J786" s="784"/>
      <c r="K786" s="784"/>
      <c r="L786" s="784"/>
      <c r="M786" s="784"/>
      <c r="N786" s="784"/>
      <c r="O786" s="784"/>
      <c r="P786" s="784"/>
      <c r="Q786" s="784"/>
      <c r="R786" s="784"/>
      <c r="S786" s="784"/>
      <c r="T786" s="784"/>
      <c r="U786" s="784"/>
      <c r="V786" s="784"/>
      <c r="W786" s="784"/>
      <c r="X786" s="784"/>
      <c r="Y786" s="784"/>
      <c r="Z786" s="784"/>
      <c r="AA786" s="784"/>
      <c r="AB786" s="784"/>
    </row>
    <row r="787" spans="1:28" ht="13.5" customHeight="1" x14ac:dyDescent="0.3">
      <c r="A787" s="784"/>
      <c r="B787" s="784"/>
      <c r="C787" s="784"/>
      <c r="D787" s="784"/>
      <c r="E787" s="784"/>
      <c r="F787" s="784"/>
      <c r="G787" s="784"/>
      <c r="H787" s="784"/>
      <c r="I787" s="784"/>
      <c r="J787" s="784"/>
      <c r="K787" s="784"/>
      <c r="L787" s="784"/>
      <c r="M787" s="784"/>
      <c r="N787" s="784"/>
      <c r="O787" s="784"/>
      <c r="P787" s="784"/>
      <c r="Q787" s="784"/>
      <c r="R787" s="784"/>
      <c r="S787" s="784"/>
      <c r="T787" s="784"/>
      <c r="U787" s="784"/>
      <c r="V787" s="784"/>
      <c r="W787" s="784"/>
      <c r="X787" s="784"/>
      <c r="Y787" s="784"/>
      <c r="Z787" s="784"/>
      <c r="AA787" s="784"/>
      <c r="AB787" s="784"/>
    </row>
    <row r="788" spans="1:28" ht="13.5" customHeight="1" x14ac:dyDescent="0.3">
      <c r="A788" s="784"/>
      <c r="B788" s="784"/>
      <c r="C788" s="784"/>
      <c r="D788" s="784"/>
      <c r="E788" s="784"/>
      <c r="F788" s="784"/>
      <c r="G788" s="784"/>
      <c r="H788" s="784"/>
      <c r="I788" s="784"/>
      <c r="J788" s="784"/>
      <c r="K788" s="784"/>
      <c r="L788" s="784"/>
      <c r="M788" s="784"/>
      <c r="N788" s="784"/>
      <c r="O788" s="784"/>
      <c r="P788" s="784"/>
      <c r="Q788" s="784"/>
      <c r="R788" s="784"/>
      <c r="S788" s="784"/>
      <c r="T788" s="784"/>
      <c r="U788" s="784"/>
      <c r="V788" s="784"/>
      <c r="W788" s="784"/>
      <c r="X788" s="784"/>
      <c r="Y788" s="784"/>
      <c r="Z788" s="784"/>
      <c r="AA788" s="784"/>
      <c r="AB788" s="784"/>
    </row>
    <row r="789" spans="1:28" ht="13.5" customHeight="1" x14ac:dyDescent="0.3">
      <c r="A789" s="784"/>
      <c r="B789" s="784"/>
      <c r="C789" s="784"/>
      <c r="D789" s="784"/>
      <c r="E789" s="784"/>
      <c r="F789" s="784"/>
      <c r="G789" s="784"/>
      <c r="H789" s="784"/>
      <c r="I789" s="784"/>
      <c r="J789" s="784"/>
      <c r="K789" s="784"/>
      <c r="L789" s="784"/>
      <c r="M789" s="784"/>
      <c r="N789" s="784"/>
      <c r="O789" s="784"/>
      <c r="P789" s="784"/>
      <c r="Q789" s="784"/>
      <c r="R789" s="784"/>
      <c r="S789" s="784"/>
      <c r="T789" s="784"/>
      <c r="U789" s="784"/>
      <c r="V789" s="784"/>
      <c r="W789" s="784"/>
      <c r="X789" s="784"/>
      <c r="Y789" s="784"/>
      <c r="Z789" s="784"/>
      <c r="AA789" s="784"/>
      <c r="AB789" s="784"/>
    </row>
    <row r="790" spans="1:28" ht="13.5" customHeight="1" x14ac:dyDescent="0.3">
      <c r="A790" s="784"/>
      <c r="B790" s="784"/>
      <c r="C790" s="784"/>
      <c r="D790" s="784"/>
      <c r="E790" s="784"/>
      <c r="F790" s="784"/>
      <c r="G790" s="784"/>
      <c r="H790" s="784"/>
      <c r="I790" s="784"/>
      <c r="J790" s="784"/>
      <c r="K790" s="784"/>
      <c r="L790" s="784"/>
      <c r="M790" s="784"/>
      <c r="N790" s="784"/>
      <c r="O790" s="784"/>
      <c r="P790" s="784"/>
      <c r="Q790" s="784"/>
      <c r="R790" s="784"/>
      <c r="S790" s="784"/>
      <c r="T790" s="784"/>
      <c r="U790" s="784"/>
      <c r="V790" s="784"/>
      <c r="W790" s="784"/>
      <c r="X790" s="784"/>
      <c r="Y790" s="784"/>
      <c r="Z790" s="784"/>
      <c r="AA790" s="784"/>
      <c r="AB790" s="784"/>
    </row>
    <row r="791" spans="1:28" ht="13.5" customHeight="1" x14ac:dyDescent="0.3">
      <c r="A791" s="784"/>
      <c r="B791" s="784"/>
      <c r="C791" s="784"/>
      <c r="D791" s="784"/>
      <c r="E791" s="784"/>
      <c r="F791" s="784"/>
      <c r="G791" s="784"/>
      <c r="H791" s="784"/>
      <c r="I791" s="784"/>
      <c r="J791" s="784"/>
      <c r="K791" s="784"/>
      <c r="L791" s="784"/>
      <c r="M791" s="784"/>
      <c r="N791" s="784"/>
      <c r="O791" s="784"/>
      <c r="P791" s="784"/>
      <c r="Q791" s="784"/>
      <c r="R791" s="784"/>
      <c r="S791" s="784"/>
      <c r="T791" s="784"/>
      <c r="U791" s="784"/>
      <c r="V791" s="784"/>
      <c r="W791" s="784"/>
      <c r="X791" s="784"/>
      <c r="Y791" s="784"/>
      <c r="Z791" s="784"/>
      <c r="AA791" s="784"/>
      <c r="AB791" s="784"/>
    </row>
    <row r="792" spans="1:28" ht="13.5" customHeight="1" x14ac:dyDescent="0.3">
      <c r="A792" s="784"/>
      <c r="B792" s="784"/>
      <c r="C792" s="784"/>
      <c r="D792" s="784"/>
      <c r="E792" s="784"/>
      <c r="F792" s="784"/>
      <c r="G792" s="784"/>
      <c r="H792" s="784"/>
      <c r="I792" s="784"/>
      <c r="J792" s="784"/>
      <c r="K792" s="784"/>
      <c r="L792" s="784"/>
      <c r="M792" s="784"/>
      <c r="N792" s="784"/>
      <c r="O792" s="784"/>
      <c r="P792" s="784"/>
      <c r="Q792" s="784"/>
      <c r="R792" s="784"/>
      <c r="S792" s="784"/>
      <c r="T792" s="784"/>
      <c r="U792" s="784"/>
      <c r="V792" s="784"/>
      <c r="W792" s="784"/>
      <c r="X792" s="784"/>
      <c r="Y792" s="784"/>
      <c r="Z792" s="784"/>
      <c r="AA792" s="784"/>
      <c r="AB792" s="784"/>
    </row>
    <row r="793" spans="1:28" ht="13.5" customHeight="1" x14ac:dyDescent="0.3">
      <c r="A793" s="784"/>
      <c r="B793" s="784"/>
      <c r="C793" s="784"/>
      <c r="D793" s="784"/>
      <c r="E793" s="784"/>
      <c r="F793" s="784"/>
      <c r="G793" s="784"/>
      <c r="H793" s="784"/>
      <c r="I793" s="784"/>
      <c r="J793" s="784"/>
      <c r="K793" s="784"/>
      <c r="L793" s="784"/>
      <c r="M793" s="784"/>
      <c r="N793" s="784"/>
      <c r="O793" s="784"/>
      <c r="P793" s="784"/>
      <c r="Q793" s="784"/>
      <c r="R793" s="784"/>
      <c r="S793" s="784"/>
      <c r="T793" s="784"/>
      <c r="U793" s="784"/>
      <c r="V793" s="784"/>
      <c r="W793" s="784"/>
      <c r="X793" s="784"/>
      <c r="Y793" s="784"/>
      <c r="Z793" s="784"/>
      <c r="AA793" s="784"/>
      <c r="AB793" s="784"/>
    </row>
    <row r="794" spans="1:28" ht="13.5" customHeight="1" x14ac:dyDescent="0.3">
      <c r="A794" s="784"/>
      <c r="B794" s="784"/>
      <c r="C794" s="784"/>
      <c r="D794" s="784"/>
      <c r="E794" s="784"/>
      <c r="F794" s="784"/>
      <c r="G794" s="784"/>
      <c r="H794" s="784"/>
      <c r="I794" s="784"/>
      <c r="J794" s="784"/>
      <c r="K794" s="784"/>
      <c r="L794" s="784"/>
      <c r="M794" s="784"/>
      <c r="N794" s="784"/>
      <c r="O794" s="784"/>
      <c r="P794" s="784"/>
      <c r="Q794" s="784"/>
      <c r="R794" s="784"/>
      <c r="S794" s="784"/>
      <c r="T794" s="784"/>
      <c r="U794" s="784"/>
      <c r="V794" s="784"/>
      <c r="W794" s="784"/>
      <c r="X794" s="784"/>
      <c r="Y794" s="784"/>
      <c r="Z794" s="784"/>
      <c r="AA794" s="784"/>
      <c r="AB794" s="784"/>
    </row>
    <row r="795" spans="1:28" ht="13.5" customHeight="1" x14ac:dyDescent="0.3">
      <c r="A795" s="784"/>
      <c r="B795" s="784"/>
      <c r="C795" s="784"/>
      <c r="D795" s="784"/>
      <c r="E795" s="784"/>
      <c r="F795" s="784"/>
      <c r="G795" s="784"/>
      <c r="H795" s="784"/>
      <c r="I795" s="784"/>
      <c r="J795" s="784"/>
      <c r="K795" s="784"/>
      <c r="L795" s="784"/>
      <c r="M795" s="784"/>
      <c r="N795" s="784"/>
      <c r="O795" s="784"/>
      <c r="P795" s="784"/>
      <c r="Q795" s="784"/>
      <c r="R795" s="784"/>
      <c r="S795" s="784"/>
      <c r="T795" s="784"/>
      <c r="U795" s="784"/>
      <c r="V795" s="784"/>
      <c r="W795" s="784"/>
      <c r="X795" s="784"/>
      <c r="Y795" s="784"/>
      <c r="Z795" s="784"/>
      <c r="AA795" s="784"/>
      <c r="AB795" s="784"/>
    </row>
    <row r="796" spans="1:28" ht="13.5" customHeight="1" x14ac:dyDescent="0.3">
      <c r="A796" s="784"/>
      <c r="B796" s="784"/>
      <c r="C796" s="784"/>
      <c r="D796" s="784"/>
      <c r="E796" s="784"/>
      <c r="F796" s="784"/>
      <c r="G796" s="784"/>
      <c r="H796" s="784"/>
      <c r="I796" s="784"/>
      <c r="J796" s="784"/>
      <c r="K796" s="784"/>
      <c r="L796" s="784"/>
      <c r="M796" s="784"/>
      <c r="N796" s="784"/>
      <c r="O796" s="784"/>
      <c r="P796" s="784"/>
      <c r="Q796" s="784"/>
      <c r="R796" s="784"/>
      <c r="S796" s="784"/>
      <c r="T796" s="784"/>
      <c r="U796" s="784"/>
      <c r="V796" s="784"/>
      <c r="W796" s="784"/>
      <c r="X796" s="784"/>
      <c r="Y796" s="784"/>
      <c r="Z796" s="784"/>
      <c r="AA796" s="784"/>
      <c r="AB796" s="784"/>
    </row>
    <row r="797" spans="1:28" ht="13.5" customHeight="1" x14ac:dyDescent="0.3">
      <c r="A797" s="784"/>
      <c r="B797" s="784"/>
      <c r="C797" s="784"/>
      <c r="D797" s="784"/>
      <c r="E797" s="784"/>
      <c r="F797" s="784"/>
      <c r="G797" s="784"/>
      <c r="H797" s="784"/>
      <c r="I797" s="784"/>
      <c r="J797" s="784"/>
      <c r="K797" s="784"/>
      <c r="L797" s="784"/>
      <c r="M797" s="784"/>
      <c r="N797" s="784"/>
      <c r="O797" s="784"/>
      <c r="P797" s="784"/>
      <c r="Q797" s="784"/>
      <c r="R797" s="784"/>
      <c r="S797" s="784"/>
      <c r="T797" s="784"/>
      <c r="U797" s="784"/>
      <c r="V797" s="784"/>
      <c r="W797" s="784"/>
      <c r="X797" s="784"/>
      <c r="Y797" s="784"/>
      <c r="Z797" s="784"/>
      <c r="AA797" s="784"/>
      <c r="AB797" s="784"/>
    </row>
    <row r="798" spans="1:28" ht="13.5" customHeight="1" x14ac:dyDescent="0.3">
      <c r="A798" s="784"/>
      <c r="B798" s="784"/>
      <c r="C798" s="784"/>
      <c r="D798" s="784"/>
      <c r="E798" s="784"/>
      <c r="F798" s="784"/>
      <c r="G798" s="784"/>
      <c r="H798" s="784"/>
      <c r="I798" s="784"/>
      <c r="J798" s="784"/>
      <c r="K798" s="784"/>
      <c r="L798" s="784"/>
      <c r="M798" s="784"/>
      <c r="N798" s="784"/>
      <c r="O798" s="784"/>
      <c r="P798" s="784"/>
      <c r="Q798" s="784"/>
      <c r="R798" s="784"/>
      <c r="S798" s="784"/>
      <c r="T798" s="784"/>
      <c r="U798" s="784"/>
      <c r="V798" s="784"/>
      <c r="W798" s="784"/>
      <c r="X798" s="784"/>
      <c r="Y798" s="784"/>
      <c r="Z798" s="784"/>
      <c r="AA798" s="784"/>
      <c r="AB798" s="784"/>
    </row>
    <row r="799" spans="1:28" ht="13.5" customHeight="1" x14ac:dyDescent="0.3">
      <c r="A799" s="784"/>
      <c r="B799" s="784"/>
      <c r="C799" s="784"/>
      <c r="D799" s="784"/>
      <c r="E799" s="784"/>
      <c r="F799" s="784"/>
      <c r="G799" s="784"/>
      <c r="H799" s="784"/>
      <c r="I799" s="784"/>
      <c r="J799" s="784"/>
      <c r="K799" s="784"/>
      <c r="L799" s="784"/>
      <c r="M799" s="784"/>
      <c r="N799" s="784"/>
      <c r="O799" s="784"/>
      <c r="P799" s="784"/>
      <c r="Q799" s="784"/>
      <c r="R799" s="784"/>
      <c r="S799" s="784"/>
      <c r="T799" s="784"/>
      <c r="U799" s="784"/>
      <c r="V799" s="784"/>
      <c r="W799" s="784"/>
      <c r="X799" s="784"/>
      <c r="Y799" s="784"/>
      <c r="Z799" s="784"/>
      <c r="AA799" s="784"/>
      <c r="AB799" s="784"/>
    </row>
    <row r="800" spans="1:28" ht="13.5" customHeight="1" x14ac:dyDescent="0.3">
      <c r="A800" s="784"/>
      <c r="B800" s="784"/>
      <c r="C800" s="784"/>
      <c r="D800" s="784"/>
      <c r="E800" s="784"/>
      <c r="F800" s="784"/>
      <c r="G800" s="784"/>
      <c r="H800" s="784"/>
      <c r="I800" s="784"/>
      <c r="J800" s="784"/>
      <c r="K800" s="784"/>
      <c r="L800" s="784"/>
      <c r="M800" s="784"/>
      <c r="N800" s="784"/>
      <c r="O800" s="784"/>
      <c r="P800" s="784"/>
      <c r="Q800" s="784"/>
      <c r="R800" s="784"/>
      <c r="S800" s="784"/>
      <c r="T800" s="784"/>
      <c r="U800" s="784"/>
      <c r="V800" s="784"/>
      <c r="W800" s="784"/>
      <c r="X800" s="784"/>
      <c r="Y800" s="784"/>
      <c r="Z800" s="784"/>
      <c r="AA800" s="784"/>
      <c r="AB800" s="784"/>
    </row>
    <row r="801" spans="1:28" ht="13.5" customHeight="1" x14ac:dyDescent="0.3">
      <c r="A801" s="784"/>
      <c r="B801" s="784"/>
      <c r="C801" s="784"/>
      <c r="D801" s="784"/>
      <c r="E801" s="784"/>
      <c r="F801" s="784"/>
      <c r="G801" s="784"/>
      <c r="H801" s="784"/>
      <c r="I801" s="784"/>
      <c r="J801" s="784"/>
      <c r="K801" s="784"/>
      <c r="L801" s="784"/>
      <c r="M801" s="784"/>
      <c r="N801" s="784"/>
      <c r="O801" s="784"/>
      <c r="P801" s="784"/>
      <c r="Q801" s="784"/>
      <c r="R801" s="784"/>
      <c r="S801" s="784"/>
      <c r="T801" s="784"/>
      <c r="U801" s="784"/>
      <c r="V801" s="784"/>
      <c r="W801" s="784"/>
      <c r="X801" s="784"/>
      <c r="Y801" s="784"/>
      <c r="Z801" s="784"/>
      <c r="AA801" s="784"/>
      <c r="AB801" s="784"/>
    </row>
    <row r="802" spans="1:28" ht="13.5" customHeight="1" x14ac:dyDescent="0.3">
      <c r="A802" s="784"/>
      <c r="B802" s="784"/>
      <c r="C802" s="784"/>
      <c r="D802" s="784"/>
      <c r="E802" s="784"/>
      <c r="F802" s="784"/>
      <c r="G802" s="784"/>
      <c r="H802" s="784"/>
      <c r="I802" s="784"/>
      <c r="J802" s="784"/>
      <c r="K802" s="784"/>
      <c r="L802" s="784"/>
      <c r="M802" s="784"/>
      <c r="N802" s="784"/>
      <c r="O802" s="784"/>
      <c r="P802" s="784"/>
      <c r="Q802" s="784"/>
      <c r="R802" s="784"/>
      <c r="S802" s="784"/>
      <c r="T802" s="784"/>
      <c r="U802" s="784"/>
      <c r="V802" s="784"/>
      <c r="W802" s="784"/>
      <c r="X802" s="784"/>
      <c r="Y802" s="784"/>
      <c r="Z802" s="784"/>
      <c r="AA802" s="784"/>
      <c r="AB802" s="784"/>
    </row>
    <row r="803" spans="1:28" ht="13.5" customHeight="1" x14ac:dyDescent="0.3">
      <c r="A803" s="784"/>
      <c r="B803" s="784"/>
      <c r="C803" s="784"/>
      <c r="D803" s="784"/>
      <c r="E803" s="784"/>
      <c r="F803" s="784"/>
      <c r="G803" s="784"/>
      <c r="H803" s="784"/>
      <c r="I803" s="784"/>
      <c r="J803" s="784"/>
      <c r="K803" s="784"/>
      <c r="L803" s="784"/>
      <c r="M803" s="784"/>
      <c r="N803" s="784"/>
      <c r="O803" s="784"/>
      <c r="P803" s="784"/>
      <c r="Q803" s="784"/>
      <c r="R803" s="784"/>
      <c r="S803" s="784"/>
      <c r="T803" s="784"/>
      <c r="U803" s="784"/>
      <c r="V803" s="784"/>
      <c r="W803" s="784"/>
      <c r="X803" s="784"/>
      <c r="Y803" s="784"/>
      <c r="Z803" s="784"/>
      <c r="AA803" s="784"/>
      <c r="AB803" s="784"/>
    </row>
    <row r="804" spans="1:28" ht="13.5" customHeight="1" x14ac:dyDescent="0.3">
      <c r="A804" s="784"/>
      <c r="B804" s="784"/>
      <c r="C804" s="784"/>
      <c r="D804" s="784"/>
      <c r="E804" s="784"/>
      <c r="F804" s="784"/>
      <c r="G804" s="784"/>
      <c r="H804" s="784"/>
      <c r="I804" s="784"/>
      <c r="J804" s="784"/>
      <c r="K804" s="784"/>
      <c r="L804" s="784"/>
      <c r="M804" s="784"/>
      <c r="N804" s="784"/>
      <c r="O804" s="784"/>
      <c r="P804" s="784"/>
      <c r="Q804" s="784"/>
      <c r="R804" s="784"/>
      <c r="S804" s="784"/>
      <c r="T804" s="784"/>
      <c r="U804" s="784"/>
      <c r="V804" s="784"/>
      <c r="W804" s="784"/>
      <c r="X804" s="784"/>
      <c r="Y804" s="784"/>
      <c r="Z804" s="784"/>
      <c r="AA804" s="784"/>
      <c r="AB804" s="784"/>
    </row>
    <row r="805" spans="1:28" ht="13.5" customHeight="1" x14ac:dyDescent="0.3">
      <c r="A805" s="784"/>
      <c r="B805" s="784"/>
      <c r="C805" s="784"/>
      <c r="D805" s="784"/>
      <c r="E805" s="784"/>
      <c r="F805" s="784"/>
      <c r="G805" s="784"/>
      <c r="H805" s="784"/>
      <c r="I805" s="784"/>
      <c r="J805" s="784"/>
      <c r="K805" s="784"/>
      <c r="L805" s="784"/>
      <c r="M805" s="784"/>
      <c r="N805" s="784"/>
      <c r="O805" s="784"/>
      <c r="P805" s="784"/>
      <c r="Q805" s="784"/>
      <c r="R805" s="784"/>
      <c r="S805" s="784"/>
      <c r="T805" s="784"/>
      <c r="U805" s="784"/>
      <c r="V805" s="784"/>
      <c r="W805" s="784"/>
      <c r="X805" s="784"/>
      <c r="Y805" s="784"/>
      <c r="Z805" s="784"/>
      <c r="AA805" s="784"/>
      <c r="AB805" s="784"/>
    </row>
    <row r="806" spans="1:28" ht="13.5" customHeight="1" x14ac:dyDescent="0.3">
      <c r="A806" s="784"/>
      <c r="B806" s="784"/>
      <c r="C806" s="784"/>
      <c r="D806" s="784"/>
      <c r="E806" s="784"/>
      <c r="F806" s="784"/>
      <c r="G806" s="784"/>
      <c r="H806" s="784"/>
      <c r="I806" s="784"/>
      <c r="J806" s="784"/>
      <c r="K806" s="784"/>
      <c r="L806" s="784"/>
      <c r="M806" s="784"/>
      <c r="N806" s="784"/>
      <c r="O806" s="784"/>
      <c r="P806" s="784"/>
      <c r="Q806" s="784"/>
      <c r="R806" s="784"/>
      <c r="S806" s="784"/>
      <c r="T806" s="784"/>
      <c r="U806" s="784"/>
      <c r="V806" s="784"/>
      <c r="W806" s="784"/>
      <c r="X806" s="784"/>
      <c r="Y806" s="784"/>
      <c r="Z806" s="784"/>
      <c r="AA806" s="784"/>
      <c r="AB806" s="784"/>
    </row>
    <row r="807" spans="1:28" ht="13.5" customHeight="1" x14ac:dyDescent="0.3">
      <c r="A807" s="784"/>
      <c r="B807" s="784"/>
      <c r="C807" s="784"/>
      <c r="D807" s="784"/>
      <c r="E807" s="784"/>
      <c r="F807" s="784"/>
      <c r="G807" s="784"/>
      <c r="H807" s="784"/>
      <c r="I807" s="784"/>
      <c r="J807" s="784"/>
      <c r="K807" s="784"/>
      <c r="L807" s="784"/>
      <c r="M807" s="784"/>
      <c r="N807" s="784"/>
      <c r="O807" s="784"/>
      <c r="P807" s="784"/>
      <c r="Q807" s="784"/>
      <c r="R807" s="784"/>
      <c r="S807" s="784"/>
      <c r="T807" s="784"/>
      <c r="U807" s="784"/>
      <c r="V807" s="784"/>
      <c r="W807" s="784"/>
      <c r="X807" s="784"/>
      <c r="Y807" s="784"/>
      <c r="Z807" s="784"/>
      <c r="AA807" s="784"/>
      <c r="AB807" s="784"/>
    </row>
    <row r="808" spans="1:28" ht="13.5" customHeight="1" x14ac:dyDescent="0.3">
      <c r="A808" s="784"/>
      <c r="B808" s="784"/>
      <c r="C808" s="784"/>
      <c r="D808" s="784"/>
      <c r="E808" s="784"/>
      <c r="F808" s="784"/>
      <c r="G808" s="784"/>
      <c r="H808" s="784"/>
      <c r="I808" s="784"/>
      <c r="J808" s="784"/>
      <c r="K808" s="784"/>
      <c r="L808" s="784"/>
      <c r="M808" s="784"/>
      <c r="N808" s="784"/>
      <c r="O808" s="784"/>
      <c r="P808" s="784"/>
      <c r="Q808" s="784"/>
      <c r="R808" s="784"/>
      <c r="S808" s="784"/>
      <c r="T808" s="784"/>
      <c r="U808" s="784"/>
      <c r="V808" s="784"/>
      <c r="W808" s="784"/>
      <c r="X808" s="784"/>
      <c r="Y808" s="784"/>
      <c r="Z808" s="784"/>
      <c r="AA808" s="784"/>
      <c r="AB808" s="784"/>
    </row>
    <row r="809" spans="1:28" ht="13.5" customHeight="1" x14ac:dyDescent="0.3">
      <c r="A809" s="784"/>
      <c r="B809" s="784"/>
      <c r="C809" s="784"/>
      <c r="D809" s="784"/>
      <c r="E809" s="784"/>
      <c r="F809" s="784"/>
      <c r="G809" s="784"/>
      <c r="H809" s="784"/>
      <c r="I809" s="784"/>
      <c r="J809" s="784"/>
      <c r="K809" s="784"/>
      <c r="L809" s="784"/>
      <c r="M809" s="784"/>
      <c r="N809" s="784"/>
      <c r="O809" s="784"/>
      <c r="P809" s="784"/>
      <c r="Q809" s="784"/>
      <c r="R809" s="784"/>
      <c r="S809" s="784"/>
      <c r="T809" s="784"/>
      <c r="U809" s="784"/>
      <c r="V809" s="784"/>
      <c r="W809" s="784"/>
      <c r="X809" s="784"/>
      <c r="Y809" s="784"/>
      <c r="Z809" s="784"/>
      <c r="AA809" s="784"/>
      <c r="AB809" s="784"/>
    </row>
    <row r="810" spans="1:28" ht="13.5" customHeight="1" x14ac:dyDescent="0.3">
      <c r="A810" s="784"/>
      <c r="B810" s="784"/>
      <c r="C810" s="784"/>
      <c r="D810" s="784"/>
      <c r="E810" s="784"/>
      <c r="F810" s="784"/>
      <c r="G810" s="784"/>
      <c r="H810" s="784"/>
      <c r="I810" s="784"/>
      <c r="J810" s="784"/>
      <c r="K810" s="784"/>
      <c r="L810" s="784"/>
      <c r="M810" s="784"/>
      <c r="N810" s="784"/>
      <c r="O810" s="784"/>
      <c r="P810" s="784"/>
      <c r="Q810" s="784"/>
      <c r="R810" s="784"/>
      <c r="S810" s="784"/>
      <c r="T810" s="784"/>
      <c r="U810" s="784"/>
      <c r="V810" s="784"/>
      <c r="W810" s="784"/>
      <c r="X810" s="784"/>
      <c r="Y810" s="784"/>
      <c r="Z810" s="784"/>
      <c r="AA810" s="784"/>
      <c r="AB810" s="784"/>
    </row>
    <row r="811" spans="1:28" ht="13.5" customHeight="1" x14ac:dyDescent="0.3">
      <c r="A811" s="784"/>
      <c r="B811" s="784"/>
      <c r="C811" s="784"/>
      <c r="D811" s="784"/>
      <c r="E811" s="784"/>
      <c r="F811" s="784"/>
      <c r="G811" s="784"/>
      <c r="H811" s="784"/>
      <c r="I811" s="784"/>
      <c r="J811" s="784"/>
      <c r="K811" s="784"/>
      <c r="L811" s="784"/>
      <c r="M811" s="784"/>
      <c r="N811" s="784"/>
      <c r="O811" s="784"/>
      <c r="P811" s="784"/>
      <c r="Q811" s="784"/>
      <c r="R811" s="784"/>
      <c r="S811" s="784"/>
      <c r="T811" s="784"/>
      <c r="U811" s="784"/>
      <c r="V811" s="784"/>
      <c r="W811" s="784"/>
      <c r="X811" s="784"/>
      <c r="Y811" s="784"/>
      <c r="Z811" s="784"/>
      <c r="AA811" s="784"/>
      <c r="AB811" s="784"/>
    </row>
    <row r="812" spans="1:28" ht="13.5" customHeight="1" x14ac:dyDescent="0.3">
      <c r="A812" s="784"/>
      <c r="B812" s="784"/>
      <c r="C812" s="784"/>
      <c r="D812" s="784"/>
      <c r="E812" s="784"/>
      <c r="F812" s="784"/>
      <c r="G812" s="784"/>
      <c r="H812" s="784"/>
      <c r="I812" s="784"/>
      <c r="J812" s="784"/>
      <c r="K812" s="784"/>
      <c r="L812" s="784"/>
      <c r="M812" s="784"/>
      <c r="N812" s="784"/>
      <c r="O812" s="784"/>
      <c r="P812" s="784"/>
      <c r="Q812" s="784"/>
      <c r="R812" s="784"/>
      <c r="S812" s="784"/>
      <c r="T812" s="784"/>
      <c r="U812" s="784"/>
      <c r="V812" s="784"/>
      <c r="W812" s="784"/>
      <c r="X812" s="784"/>
      <c r="Y812" s="784"/>
      <c r="Z812" s="784"/>
      <c r="AA812" s="784"/>
      <c r="AB812" s="784"/>
    </row>
    <row r="813" spans="1:28" ht="13.5" customHeight="1" x14ac:dyDescent="0.3">
      <c r="A813" s="784"/>
      <c r="B813" s="784"/>
      <c r="C813" s="784"/>
      <c r="D813" s="784"/>
      <c r="E813" s="784"/>
      <c r="F813" s="784"/>
      <c r="G813" s="784"/>
      <c r="H813" s="784"/>
      <c r="I813" s="784"/>
      <c r="J813" s="784"/>
      <c r="K813" s="784"/>
      <c r="L813" s="784"/>
      <c r="M813" s="784"/>
      <c r="N813" s="784"/>
      <c r="O813" s="784"/>
      <c r="P813" s="784"/>
      <c r="Q813" s="784"/>
      <c r="R813" s="784"/>
      <c r="S813" s="784"/>
      <c r="T813" s="784"/>
      <c r="U813" s="784"/>
      <c r="V813" s="784"/>
      <c r="W813" s="784"/>
      <c r="X813" s="784"/>
      <c r="Y813" s="784"/>
      <c r="Z813" s="784"/>
      <c r="AA813" s="784"/>
      <c r="AB813" s="784"/>
    </row>
    <row r="814" spans="1:28" ht="13.5" customHeight="1" x14ac:dyDescent="0.3">
      <c r="A814" s="784"/>
      <c r="B814" s="784"/>
      <c r="C814" s="784"/>
      <c r="D814" s="784"/>
      <c r="E814" s="784"/>
      <c r="F814" s="784"/>
      <c r="G814" s="784"/>
      <c r="H814" s="784"/>
      <c r="I814" s="784"/>
      <c r="J814" s="784"/>
      <c r="K814" s="784"/>
      <c r="L814" s="784"/>
      <c r="M814" s="784"/>
      <c r="N814" s="784"/>
      <c r="O814" s="784"/>
      <c r="P814" s="784"/>
      <c r="Q814" s="784"/>
      <c r="R814" s="784"/>
      <c r="S814" s="784"/>
      <c r="T814" s="784"/>
      <c r="U814" s="784"/>
      <c r="V814" s="784"/>
      <c r="W814" s="784"/>
      <c r="X814" s="784"/>
      <c r="Y814" s="784"/>
      <c r="Z814" s="784"/>
      <c r="AA814" s="784"/>
      <c r="AB814" s="784"/>
    </row>
    <row r="815" spans="1:28" ht="13.5" customHeight="1" x14ac:dyDescent="0.3">
      <c r="A815" s="784"/>
      <c r="B815" s="784"/>
      <c r="C815" s="784"/>
      <c r="D815" s="784"/>
      <c r="E815" s="784"/>
      <c r="F815" s="784"/>
      <c r="G815" s="784"/>
      <c r="H815" s="784"/>
      <c r="I815" s="784"/>
      <c r="J815" s="784"/>
      <c r="K815" s="784"/>
      <c r="L815" s="784"/>
      <c r="M815" s="784"/>
      <c r="N815" s="784"/>
      <c r="O815" s="784"/>
      <c r="P815" s="784"/>
      <c r="Q815" s="784"/>
      <c r="R815" s="784"/>
      <c r="S815" s="784"/>
      <c r="T815" s="784"/>
      <c r="U815" s="784"/>
      <c r="V815" s="784"/>
      <c r="W815" s="784"/>
      <c r="X815" s="784"/>
      <c r="Y815" s="784"/>
      <c r="Z815" s="784"/>
      <c r="AA815" s="784"/>
      <c r="AB815" s="784"/>
    </row>
    <row r="816" spans="1:28" ht="13.5" customHeight="1" x14ac:dyDescent="0.3">
      <c r="A816" s="784"/>
      <c r="B816" s="784"/>
      <c r="C816" s="784"/>
      <c r="D816" s="784"/>
      <c r="E816" s="784"/>
      <c r="F816" s="784"/>
      <c r="G816" s="784"/>
      <c r="H816" s="784"/>
      <c r="I816" s="784"/>
      <c r="J816" s="784"/>
      <c r="K816" s="784"/>
      <c r="L816" s="784"/>
      <c r="M816" s="784"/>
      <c r="N816" s="784"/>
      <c r="O816" s="784"/>
      <c r="P816" s="784"/>
      <c r="Q816" s="784"/>
      <c r="R816" s="784"/>
      <c r="S816" s="784"/>
      <c r="T816" s="784"/>
      <c r="U816" s="784"/>
      <c r="V816" s="784"/>
      <c r="W816" s="784"/>
      <c r="X816" s="784"/>
      <c r="Y816" s="784"/>
      <c r="Z816" s="784"/>
      <c r="AA816" s="784"/>
      <c r="AB816" s="784"/>
    </row>
    <row r="817" spans="1:28" ht="13.5" customHeight="1" x14ac:dyDescent="0.3">
      <c r="A817" s="784"/>
      <c r="B817" s="784"/>
      <c r="C817" s="784"/>
      <c r="D817" s="784"/>
      <c r="E817" s="784"/>
      <c r="F817" s="784"/>
      <c r="G817" s="784"/>
      <c r="H817" s="784"/>
      <c r="I817" s="784"/>
      <c r="J817" s="784"/>
      <c r="K817" s="784"/>
      <c r="L817" s="784"/>
      <c r="M817" s="784"/>
      <c r="N817" s="784"/>
      <c r="O817" s="784"/>
      <c r="P817" s="784"/>
      <c r="Q817" s="784"/>
      <c r="R817" s="784"/>
      <c r="S817" s="784"/>
      <c r="T817" s="784"/>
      <c r="U817" s="784"/>
      <c r="V817" s="784"/>
      <c r="W817" s="784"/>
      <c r="X817" s="784"/>
      <c r="Y817" s="784"/>
      <c r="Z817" s="784"/>
      <c r="AA817" s="784"/>
      <c r="AB817" s="784"/>
    </row>
    <row r="818" spans="1:28" ht="13.5" customHeight="1" x14ac:dyDescent="0.3">
      <c r="A818" s="784"/>
      <c r="B818" s="784"/>
      <c r="C818" s="784"/>
      <c r="D818" s="784"/>
      <c r="E818" s="784"/>
      <c r="F818" s="784"/>
      <c r="G818" s="784"/>
      <c r="H818" s="784"/>
      <c r="I818" s="784"/>
      <c r="J818" s="784"/>
      <c r="K818" s="784"/>
      <c r="L818" s="784"/>
      <c r="M818" s="784"/>
      <c r="N818" s="784"/>
      <c r="O818" s="784"/>
      <c r="P818" s="784"/>
      <c r="Q818" s="784"/>
      <c r="R818" s="784"/>
      <c r="S818" s="784"/>
      <c r="T818" s="784"/>
      <c r="U818" s="784"/>
      <c r="V818" s="784"/>
      <c r="W818" s="784"/>
      <c r="X818" s="784"/>
      <c r="Y818" s="784"/>
      <c r="Z818" s="784"/>
      <c r="AA818" s="784"/>
      <c r="AB818" s="784"/>
    </row>
    <row r="819" spans="1:28" ht="13.5" customHeight="1" x14ac:dyDescent="0.3">
      <c r="A819" s="784"/>
      <c r="B819" s="784"/>
      <c r="C819" s="784"/>
      <c r="D819" s="784"/>
      <c r="E819" s="784"/>
      <c r="F819" s="784"/>
      <c r="G819" s="784"/>
      <c r="H819" s="784"/>
      <c r="I819" s="784"/>
      <c r="J819" s="784"/>
      <c r="K819" s="784"/>
      <c r="L819" s="784"/>
      <c r="M819" s="784"/>
      <c r="N819" s="784"/>
      <c r="O819" s="784"/>
      <c r="P819" s="784"/>
      <c r="Q819" s="784"/>
      <c r="R819" s="784"/>
      <c r="S819" s="784"/>
      <c r="T819" s="784"/>
      <c r="U819" s="784"/>
      <c r="V819" s="784"/>
      <c r="W819" s="784"/>
      <c r="X819" s="784"/>
      <c r="Y819" s="784"/>
      <c r="Z819" s="784"/>
      <c r="AA819" s="784"/>
      <c r="AB819" s="784"/>
    </row>
    <row r="820" spans="1:28" ht="13.5" customHeight="1" x14ac:dyDescent="0.3">
      <c r="A820" s="784"/>
      <c r="B820" s="784"/>
      <c r="C820" s="784"/>
      <c r="D820" s="784"/>
      <c r="E820" s="784"/>
      <c r="F820" s="784"/>
      <c r="G820" s="784"/>
      <c r="H820" s="784"/>
      <c r="I820" s="784"/>
      <c r="J820" s="784"/>
      <c r="K820" s="784"/>
      <c r="L820" s="784"/>
      <c r="M820" s="784"/>
      <c r="N820" s="784"/>
      <c r="O820" s="784"/>
      <c r="P820" s="784"/>
      <c r="Q820" s="784"/>
      <c r="R820" s="784"/>
      <c r="S820" s="784"/>
      <c r="T820" s="784"/>
      <c r="U820" s="784"/>
      <c r="V820" s="784"/>
      <c r="W820" s="784"/>
      <c r="X820" s="784"/>
      <c r="Y820" s="784"/>
      <c r="Z820" s="784"/>
      <c r="AA820" s="784"/>
      <c r="AB820" s="784"/>
    </row>
    <row r="821" spans="1:28" ht="13.5" customHeight="1" x14ac:dyDescent="0.3">
      <c r="A821" s="784"/>
      <c r="B821" s="784"/>
      <c r="C821" s="784"/>
      <c r="D821" s="784"/>
      <c r="E821" s="784"/>
      <c r="F821" s="784"/>
      <c r="G821" s="784"/>
      <c r="H821" s="784"/>
      <c r="I821" s="784"/>
      <c r="J821" s="784"/>
      <c r="K821" s="784"/>
      <c r="L821" s="784"/>
      <c r="M821" s="784"/>
      <c r="N821" s="784"/>
      <c r="O821" s="784"/>
      <c r="P821" s="784"/>
      <c r="Q821" s="784"/>
      <c r="R821" s="784"/>
      <c r="S821" s="784"/>
      <c r="T821" s="784"/>
      <c r="U821" s="784"/>
      <c r="V821" s="784"/>
      <c r="W821" s="784"/>
      <c r="X821" s="784"/>
      <c r="Y821" s="784"/>
      <c r="Z821" s="784"/>
      <c r="AA821" s="784"/>
      <c r="AB821" s="784"/>
    </row>
    <row r="822" spans="1:28" ht="13.5" customHeight="1" x14ac:dyDescent="0.3">
      <c r="A822" s="784"/>
      <c r="B822" s="784"/>
      <c r="C822" s="784"/>
      <c r="D822" s="784"/>
      <c r="E822" s="784"/>
      <c r="F822" s="784"/>
      <c r="G822" s="784"/>
      <c r="H822" s="784"/>
      <c r="I822" s="784"/>
      <c r="J822" s="784"/>
      <c r="K822" s="784"/>
      <c r="L822" s="784"/>
      <c r="M822" s="784"/>
      <c r="N822" s="784"/>
      <c r="O822" s="784"/>
      <c r="P822" s="784"/>
      <c r="Q822" s="784"/>
      <c r="R822" s="784"/>
      <c r="S822" s="784"/>
      <c r="T822" s="784"/>
      <c r="U822" s="784"/>
      <c r="V822" s="784"/>
      <c r="W822" s="784"/>
      <c r="X822" s="784"/>
      <c r="Y822" s="784"/>
      <c r="Z822" s="784"/>
      <c r="AA822" s="784"/>
      <c r="AB822" s="784"/>
    </row>
    <row r="823" spans="1:28" ht="13.5" customHeight="1" x14ac:dyDescent="0.3">
      <c r="A823" s="784"/>
      <c r="B823" s="784"/>
      <c r="C823" s="784"/>
      <c r="D823" s="784"/>
      <c r="E823" s="784"/>
      <c r="F823" s="784"/>
      <c r="G823" s="784"/>
      <c r="H823" s="784"/>
      <c r="I823" s="784"/>
      <c r="J823" s="784"/>
      <c r="K823" s="784"/>
      <c r="L823" s="784"/>
      <c r="M823" s="784"/>
      <c r="N823" s="784"/>
      <c r="O823" s="784"/>
      <c r="P823" s="784"/>
      <c r="Q823" s="784"/>
      <c r="R823" s="784"/>
      <c r="S823" s="784"/>
      <c r="T823" s="784"/>
      <c r="U823" s="784"/>
      <c r="V823" s="784"/>
      <c r="W823" s="784"/>
      <c r="X823" s="784"/>
      <c r="Y823" s="784"/>
      <c r="Z823" s="784"/>
      <c r="AA823" s="784"/>
      <c r="AB823" s="784"/>
    </row>
    <row r="824" spans="1:28" ht="13.5" customHeight="1" x14ac:dyDescent="0.3">
      <c r="A824" s="784"/>
      <c r="B824" s="784"/>
      <c r="C824" s="784"/>
      <c r="D824" s="784"/>
      <c r="E824" s="784"/>
      <c r="F824" s="784"/>
      <c r="G824" s="784"/>
      <c r="H824" s="784"/>
      <c r="I824" s="784"/>
      <c r="J824" s="784"/>
      <c r="K824" s="784"/>
      <c r="L824" s="784"/>
      <c r="M824" s="784"/>
      <c r="N824" s="784"/>
      <c r="O824" s="784"/>
      <c r="P824" s="784"/>
      <c r="Q824" s="784"/>
      <c r="R824" s="784"/>
      <c r="S824" s="784"/>
      <c r="T824" s="784"/>
      <c r="U824" s="784"/>
      <c r="V824" s="784"/>
      <c r="W824" s="784"/>
      <c r="X824" s="784"/>
      <c r="Y824" s="784"/>
      <c r="Z824" s="784"/>
      <c r="AA824" s="784"/>
      <c r="AB824" s="784"/>
    </row>
    <row r="825" spans="1:28" ht="13.5" customHeight="1" x14ac:dyDescent="0.3">
      <c r="A825" s="784"/>
      <c r="B825" s="784"/>
      <c r="C825" s="784"/>
      <c r="D825" s="784"/>
      <c r="E825" s="784"/>
      <c r="F825" s="784"/>
      <c r="G825" s="784"/>
      <c r="H825" s="784"/>
      <c r="I825" s="784"/>
      <c r="J825" s="784"/>
      <c r="K825" s="784"/>
      <c r="L825" s="784"/>
      <c r="M825" s="784"/>
      <c r="N825" s="784"/>
      <c r="O825" s="784"/>
      <c r="P825" s="784"/>
      <c r="Q825" s="784"/>
      <c r="R825" s="784"/>
      <c r="S825" s="784"/>
      <c r="T825" s="784"/>
      <c r="U825" s="784"/>
      <c r="V825" s="784"/>
      <c r="W825" s="784"/>
      <c r="X825" s="784"/>
      <c r="Y825" s="784"/>
      <c r="Z825" s="784"/>
      <c r="AA825" s="784"/>
      <c r="AB825" s="784"/>
    </row>
    <row r="826" spans="1:28" ht="13.5" customHeight="1" x14ac:dyDescent="0.3">
      <c r="A826" s="784"/>
      <c r="B826" s="784"/>
      <c r="C826" s="784"/>
      <c r="D826" s="784"/>
      <c r="E826" s="784"/>
      <c r="F826" s="784"/>
      <c r="G826" s="784"/>
      <c r="H826" s="784"/>
      <c r="I826" s="784"/>
      <c r="J826" s="784"/>
      <c r="K826" s="784"/>
      <c r="L826" s="784"/>
      <c r="M826" s="784"/>
      <c r="N826" s="784"/>
      <c r="O826" s="784"/>
      <c r="P826" s="784"/>
      <c r="Q826" s="784"/>
      <c r="R826" s="784"/>
      <c r="S826" s="784"/>
      <c r="T826" s="784"/>
      <c r="U826" s="784"/>
      <c r="V826" s="784"/>
      <c r="W826" s="784"/>
      <c r="X826" s="784"/>
      <c r="Y826" s="784"/>
      <c r="Z826" s="784"/>
      <c r="AA826" s="784"/>
      <c r="AB826" s="784"/>
    </row>
    <row r="827" spans="1:28" ht="13.5" customHeight="1" x14ac:dyDescent="0.3">
      <c r="A827" s="784"/>
      <c r="B827" s="784"/>
      <c r="C827" s="784"/>
      <c r="D827" s="784"/>
      <c r="E827" s="784"/>
      <c r="F827" s="784"/>
      <c r="G827" s="784"/>
      <c r="H827" s="784"/>
      <c r="I827" s="784"/>
      <c r="J827" s="784"/>
      <c r="K827" s="784"/>
      <c r="L827" s="784"/>
      <c r="M827" s="784"/>
      <c r="N827" s="784"/>
      <c r="O827" s="784"/>
      <c r="P827" s="784"/>
      <c r="Q827" s="784"/>
      <c r="R827" s="784"/>
      <c r="S827" s="784"/>
      <c r="T827" s="784"/>
      <c r="U827" s="784"/>
      <c r="V827" s="784"/>
      <c r="W827" s="784"/>
      <c r="X827" s="784"/>
      <c r="Y827" s="784"/>
      <c r="Z827" s="784"/>
      <c r="AA827" s="784"/>
      <c r="AB827" s="784"/>
    </row>
    <row r="828" spans="1:28" ht="13.5" customHeight="1" x14ac:dyDescent="0.3">
      <c r="A828" s="784"/>
      <c r="B828" s="784"/>
      <c r="C828" s="784"/>
      <c r="D828" s="784"/>
      <c r="E828" s="784"/>
      <c r="F828" s="784"/>
      <c r="G828" s="784"/>
      <c r="H828" s="784"/>
      <c r="I828" s="784"/>
      <c r="J828" s="784"/>
      <c r="K828" s="784"/>
      <c r="L828" s="784"/>
      <c r="M828" s="784"/>
      <c r="N828" s="784"/>
      <c r="O828" s="784"/>
      <c r="P828" s="784"/>
      <c r="Q828" s="784"/>
      <c r="R828" s="784"/>
      <c r="S828" s="784"/>
      <c r="T828" s="784"/>
      <c r="U828" s="784"/>
      <c r="V828" s="784"/>
      <c r="W828" s="784"/>
      <c r="X828" s="784"/>
      <c r="Y828" s="784"/>
      <c r="Z828" s="784"/>
      <c r="AA828" s="784"/>
      <c r="AB828" s="784"/>
    </row>
    <row r="829" spans="1:28" ht="13.5" customHeight="1" x14ac:dyDescent="0.3">
      <c r="A829" s="784"/>
      <c r="B829" s="784"/>
      <c r="C829" s="784"/>
      <c r="D829" s="784"/>
      <c r="E829" s="784"/>
      <c r="F829" s="784"/>
      <c r="G829" s="784"/>
      <c r="H829" s="784"/>
      <c r="I829" s="784"/>
      <c r="J829" s="784"/>
      <c r="K829" s="784"/>
      <c r="L829" s="784"/>
      <c r="M829" s="784"/>
      <c r="N829" s="784"/>
      <c r="O829" s="784"/>
      <c r="P829" s="784"/>
      <c r="Q829" s="784"/>
      <c r="R829" s="784"/>
      <c r="S829" s="784"/>
      <c r="T829" s="784"/>
      <c r="U829" s="784"/>
      <c r="V829" s="784"/>
      <c r="W829" s="784"/>
      <c r="X829" s="784"/>
      <c r="Y829" s="784"/>
      <c r="Z829" s="784"/>
      <c r="AA829" s="784"/>
      <c r="AB829" s="784"/>
    </row>
    <row r="830" spans="1:28" ht="13.5" customHeight="1" x14ac:dyDescent="0.3">
      <c r="A830" s="784"/>
      <c r="B830" s="784"/>
      <c r="C830" s="784"/>
      <c r="D830" s="784"/>
      <c r="E830" s="784"/>
      <c r="F830" s="784"/>
      <c r="G830" s="784"/>
      <c r="H830" s="784"/>
      <c r="I830" s="784"/>
      <c r="J830" s="784"/>
      <c r="K830" s="784"/>
      <c r="L830" s="784"/>
      <c r="M830" s="784"/>
      <c r="N830" s="784"/>
      <c r="O830" s="784"/>
      <c r="P830" s="784"/>
      <c r="Q830" s="784"/>
      <c r="R830" s="784"/>
      <c r="S830" s="784"/>
      <c r="T830" s="784"/>
      <c r="U830" s="784"/>
      <c r="V830" s="784"/>
      <c r="W830" s="784"/>
      <c r="X830" s="784"/>
      <c r="Y830" s="784"/>
      <c r="Z830" s="784"/>
      <c r="AA830" s="784"/>
      <c r="AB830" s="784"/>
    </row>
    <row r="831" spans="1:28" ht="13.5" customHeight="1" x14ac:dyDescent="0.3">
      <c r="A831" s="784"/>
      <c r="B831" s="784"/>
      <c r="C831" s="784"/>
      <c r="D831" s="784"/>
      <c r="E831" s="784"/>
      <c r="F831" s="784"/>
      <c r="G831" s="784"/>
      <c r="H831" s="784"/>
      <c r="I831" s="784"/>
      <c r="J831" s="784"/>
      <c r="K831" s="784"/>
      <c r="L831" s="784"/>
      <c r="M831" s="784"/>
      <c r="N831" s="784"/>
      <c r="O831" s="784"/>
      <c r="P831" s="784"/>
      <c r="Q831" s="784"/>
      <c r="R831" s="784"/>
      <c r="S831" s="784"/>
      <c r="T831" s="784"/>
      <c r="U831" s="784"/>
      <c r="V831" s="784"/>
      <c r="W831" s="784"/>
      <c r="X831" s="784"/>
      <c r="Y831" s="784"/>
      <c r="Z831" s="784"/>
      <c r="AA831" s="784"/>
      <c r="AB831" s="784"/>
    </row>
    <row r="832" spans="1:28" ht="13.5" customHeight="1" x14ac:dyDescent="0.3">
      <c r="A832" s="784"/>
      <c r="B832" s="784"/>
      <c r="C832" s="784"/>
      <c r="D832" s="784"/>
      <c r="E832" s="784"/>
      <c r="F832" s="784"/>
      <c r="G832" s="784"/>
      <c r="H832" s="784"/>
      <c r="I832" s="784"/>
      <c r="J832" s="784"/>
      <c r="K832" s="784"/>
      <c r="L832" s="784"/>
      <c r="M832" s="784"/>
      <c r="N832" s="784"/>
      <c r="O832" s="784"/>
      <c r="P832" s="784"/>
      <c r="Q832" s="784"/>
      <c r="R832" s="784"/>
      <c r="S832" s="784"/>
      <c r="T832" s="784"/>
      <c r="U832" s="784"/>
      <c r="V832" s="784"/>
      <c r="W832" s="784"/>
      <c r="X832" s="784"/>
      <c r="Y832" s="784"/>
      <c r="Z832" s="784"/>
      <c r="AA832" s="784"/>
      <c r="AB832" s="784"/>
    </row>
    <row r="833" spans="1:28" ht="13.5" customHeight="1" x14ac:dyDescent="0.3">
      <c r="A833" s="784"/>
      <c r="B833" s="784"/>
      <c r="C833" s="784"/>
      <c r="D833" s="784"/>
      <c r="E833" s="784"/>
      <c r="F833" s="784"/>
      <c r="G833" s="784"/>
      <c r="H833" s="784"/>
      <c r="I833" s="784"/>
      <c r="J833" s="784"/>
      <c r="K833" s="784"/>
      <c r="L833" s="784"/>
      <c r="M833" s="784"/>
      <c r="N833" s="784"/>
      <c r="O833" s="784"/>
      <c r="P833" s="784"/>
      <c r="Q833" s="784"/>
      <c r="R833" s="784"/>
      <c r="S833" s="784"/>
      <c r="T833" s="784"/>
      <c r="U833" s="784"/>
      <c r="V833" s="784"/>
      <c r="W833" s="784"/>
      <c r="X833" s="784"/>
      <c r="Y833" s="784"/>
      <c r="Z833" s="784"/>
      <c r="AA833" s="784"/>
      <c r="AB833" s="784"/>
    </row>
    <row r="834" spans="1:28" ht="13.5" customHeight="1" x14ac:dyDescent="0.3">
      <c r="A834" s="784"/>
      <c r="B834" s="784"/>
      <c r="C834" s="784"/>
      <c r="D834" s="784"/>
      <c r="E834" s="784"/>
      <c r="F834" s="784"/>
      <c r="G834" s="784"/>
      <c r="H834" s="784"/>
      <c r="I834" s="784"/>
      <c r="J834" s="784"/>
      <c r="K834" s="784"/>
      <c r="L834" s="784"/>
      <c r="M834" s="784"/>
      <c r="N834" s="784"/>
      <c r="O834" s="784"/>
      <c r="P834" s="784"/>
      <c r="Q834" s="784"/>
      <c r="R834" s="784"/>
      <c r="S834" s="784"/>
      <c r="T834" s="784"/>
      <c r="U834" s="784"/>
      <c r="V834" s="784"/>
      <c r="W834" s="784"/>
      <c r="X834" s="784"/>
      <c r="Y834" s="784"/>
      <c r="Z834" s="784"/>
      <c r="AA834" s="784"/>
      <c r="AB834" s="784"/>
    </row>
    <row r="835" spans="1:28" ht="13.5" customHeight="1" x14ac:dyDescent="0.3">
      <c r="A835" s="784"/>
      <c r="B835" s="784"/>
      <c r="C835" s="784"/>
      <c r="D835" s="784"/>
      <c r="E835" s="784"/>
      <c r="F835" s="784"/>
      <c r="G835" s="784"/>
      <c r="H835" s="784"/>
      <c r="I835" s="784"/>
      <c r="J835" s="784"/>
      <c r="K835" s="784"/>
      <c r="L835" s="784"/>
      <c r="M835" s="784"/>
      <c r="N835" s="784"/>
      <c r="O835" s="784"/>
      <c r="P835" s="784"/>
      <c r="Q835" s="784"/>
      <c r="R835" s="784"/>
      <c r="S835" s="784"/>
      <c r="T835" s="784"/>
      <c r="U835" s="784"/>
      <c r="V835" s="784"/>
      <c r="W835" s="784"/>
      <c r="X835" s="784"/>
      <c r="Y835" s="784"/>
      <c r="Z835" s="784"/>
      <c r="AA835" s="784"/>
      <c r="AB835" s="784"/>
    </row>
    <row r="836" spans="1:28" ht="13.5" customHeight="1" x14ac:dyDescent="0.3">
      <c r="A836" s="784"/>
      <c r="B836" s="784"/>
      <c r="C836" s="784"/>
      <c r="D836" s="784"/>
      <c r="E836" s="784"/>
      <c r="F836" s="784"/>
      <c r="G836" s="784"/>
      <c r="H836" s="784"/>
      <c r="I836" s="784"/>
      <c r="J836" s="784"/>
      <c r="K836" s="784"/>
      <c r="L836" s="784"/>
      <c r="M836" s="784"/>
      <c r="N836" s="784"/>
      <c r="O836" s="784"/>
      <c r="P836" s="784"/>
      <c r="Q836" s="784"/>
      <c r="R836" s="784"/>
      <c r="S836" s="784"/>
      <c r="T836" s="784"/>
      <c r="U836" s="784"/>
      <c r="V836" s="784"/>
      <c r="W836" s="784"/>
      <c r="X836" s="784"/>
      <c r="Y836" s="784"/>
      <c r="Z836" s="784"/>
      <c r="AA836" s="784"/>
      <c r="AB836" s="784"/>
    </row>
    <row r="837" spans="1:28" ht="13.5" customHeight="1" x14ac:dyDescent="0.3">
      <c r="A837" s="784"/>
      <c r="B837" s="784"/>
      <c r="C837" s="784"/>
      <c r="D837" s="784"/>
      <c r="E837" s="784"/>
      <c r="F837" s="784"/>
      <c r="G837" s="784"/>
      <c r="H837" s="784"/>
      <c r="I837" s="784"/>
      <c r="J837" s="784"/>
      <c r="K837" s="784"/>
      <c r="L837" s="784"/>
      <c r="M837" s="784"/>
      <c r="N837" s="784"/>
      <c r="O837" s="784"/>
      <c r="P837" s="784"/>
      <c r="Q837" s="784"/>
      <c r="R837" s="784"/>
      <c r="S837" s="784"/>
      <c r="T837" s="784"/>
      <c r="U837" s="784"/>
      <c r="V837" s="784"/>
      <c r="W837" s="784"/>
      <c r="X837" s="784"/>
      <c r="Y837" s="784"/>
      <c r="Z837" s="784"/>
      <c r="AA837" s="784"/>
      <c r="AB837" s="784"/>
    </row>
    <row r="838" spans="1:28" ht="13.5" customHeight="1" x14ac:dyDescent="0.3">
      <c r="A838" s="784"/>
      <c r="B838" s="784"/>
      <c r="C838" s="784"/>
      <c r="D838" s="784"/>
      <c r="E838" s="784"/>
      <c r="F838" s="784"/>
      <c r="G838" s="784"/>
      <c r="H838" s="784"/>
      <c r="I838" s="784"/>
      <c r="J838" s="784"/>
      <c r="K838" s="784"/>
      <c r="L838" s="784"/>
      <c r="M838" s="784"/>
      <c r="N838" s="784"/>
      <c r="O838" s="784"/>
      <c r="P838" s="784"/>
      <c r="Q838" s="784"/>
      <c r="R838" s="784"/>
      <c r="S838" s="784"/>
      <c r="T838" s="784"/>
      <c r="U838" s="784"/>
      <c r="V838" s="784"/>
      <c r="W838" s="784"/>
      <c r="X838" s="784"/>
      <c r="Y838" s="784"/>
      <c r="Z838" s="784"/>
      <c r="AA838" s="784"/>
      <c r="AB838" s="784"/>
    </row>
    <row r="839" spans="1:28" ht="13.5" customHeight="1" x14ac:dyDescent="0.3">
      <c r="A839" s="784"/>
      <c r="B839" s="784"/>
      <c r="C839" s="784"/>
      <c r="D839" s="784"/>
      <c r="E839" s="784"/>
      <c r="F839" s="784"/>
      <c r="G839" s="784"/>
      <c r="H839" s="784"/>
      <c r="I839" s="784"/>
      <c r="J839" s="784"/>
      <c r="K839" s="784"/>
      <c r="L839" s="784"/>
      <c r="M839" s="784"/>
      <c r="N839" s="784"/>
      <c r="O839" s="784"/>
      <c r="P839" s="784"/>
      <c r="Q839" s="784"/>
      <c r="R839" s="784"/>
      <c r="S839" s="784"/>
      <c r="T839" s="784"/>
      <c r="U839" s="784"/>
      <c r="V839" s="784"/>
      <c r="W839" s="784"/>
      <c r="X839" s="784"/>
      <c r="Y839" s="784"/>
      <c r="Z839" s="784"/>
      <c r="AA839" s="784"/>
      <c r="AB839" s="784"/>
    </row>
    <row r="840" spans="1:28" ht="13.5" customHeight="1" x14ac:dyDescent="0.3">
      <c r="A840" s="784"/>
      <c r="B840" s="784"/>
      <c r="C840" s="784"/>
      <c r="D840" s="784"/>
      <c r="E840" s="784"/>
      <c r="F840" s="784"/>
      <c r="G840" s="784"/>
      <c r="H840" s="784"/>
      <c r="I840" s="784"/>
      <c r="J840" s="784"/>
      <c r="K840" s="784"/>
      <c r="L840" s="784"/>
      <c r="M840" s="784"/>
      <c r="N840" s="784"/>
      <c r="O840" s="784"/>
      <c r="P840" s="784"/>
      <c r="Q840" s="784"/>
      <c r="R840" s="784"/>
      <c r="S840" s="784"/>
      <c r="T840" s="784"/>
      <c r="U840" s="784"/>
      <c r="V840" s="784"/>
      <c r="W840" s="784"/>
      <c r="X840" s="784"/>
      <c r="Y840" s="784"/>
      <c r="Z840" s="784"/>
      <c r="AA840" s="784"/>
      <c r="AB840" s="784"/>
    </row>
    <row r="841" spans="1:28" ht="13.5" customHeight="1" x14ac:dyDescent="0.3">
      <c r="A841" s="784"/>
      <c r="B841" s="784"/>
      <c r="C841" s="784"/>
      <c r="D841" s="784"/>
      <c r="E841" s="784"/>
      <c r="F841" s="784"/>
      <c r="G841" s="784"/>
      <c r="H841" s="784"/>
      <c r="I841" s="784"/>
      <c r="J841" s="784"/>
      <c r="K841" s="784"/>
      <c r="L841" s="784"/>
      <c r="M841" s="784"/>
      <c r="N841" s="784"/>
      <c r="O841" s="784"/>
      <c r="P841" s="784"/>
      <c r="Q841" s="784"/>
      <c r="R841" s="784"/>
      <c r="S841" s="784"/>
      <c r="T841" s="784"/>
      <c r="U841" s="784"/>
      <c r="V841" s="784"/>
      <c r="W841" s="784"/>
      <c r="X841" s="784"/>
      <c r="Y841" s="784"/>
      <c r="Z841" s="784"/>
      <c r="AA841" s="784"/>
      <c r="AB841" s="784"/>
    </row>
    <row r="842" spans="1:28" ht="13.5" customHeight="1" x14ac:dyDescent="0.3">
      <c r="A842" s="784"/>
      <c r="B842" s="784"/>
      <c r="C842" s="784"/>
      <c r="D842" s="784"/>
      <c r="E842" s="784"/>
      <c r="F842" s="784"/>
      <c r="G842" s="784"/>
      <c r="H842" s="784"/>
      <c r="I842" s="784"/>
      <c r="J842" s="784"/>
      <c r="K842" s="784"/>
      <c r="L842" s="784"/>
      <c r="M842" s="784"/>
      <c r="N842" s="784"/>
      <c r="O842" s="784"/>
      <c r="P842" s="784"/>
      <c r="Q842" s="784"/>
      <c r="R842" s="784"/>
      <c r="S842" s="784"/>
      <c r="T842" s="784"/>
      <c r="U842" s="784"/>
      <c r="V842" s="784"/>
      <c r="W842" s="784"/>
      <c r="X842" s="784"/>
      <c r="Y842" s="784"/>
      <c r="Z842" s="784"/>
      <c r="AA842" s="784"/>
      <c r="AB842" s="784"/>
    </row>
    <row r="843" spans="1:28" ht="13.5" customHeight="1" x14ac:dyDescent="0.3">
      <c r="A843" s="784"/>
      <c r="B843" s="784"/>
      <c r="C843" s="784"/>
      <c r="D843" s="784"/>
      <c r="E843" s="784"/>
      <c r="F843" s="784"/>
      <c r="G843" s="784"/>
      <c r="H843" s="784"/>
      <c r="I843" s="784"/>
      <c r="J843" s="784"/>
      <c r="K843" s="784"/>
      <c r="L843" s="784"/>
      <c r="M843" s="784"/>
      <c r="N843" s="784"/>
      <c r="O843" s="784"/>
      <c r="P843" s="784"/>
      <c r="Q843" s="784"/>
      <c r="R843" s="784"/>
      <c r="S843" s="784"/>
      <c r="T843" s="784"/>
      <c r="U843" s="784"/>
      <c r="V843" s="784"/>
      <c r="W843" s="784"/>
      <c r="X843" s="784"/>
      <c r="Y843" s="784"/>
      <c r="Z843" s="784"/>
      <c r="AA843" s="784"/>
      <c r="AB843" s="784"/>
    </row>
    <row r="844" spans="1:28" ht="13.5" customHeight="1" x14ac:dyDescent="0.3">
      <c r="A844" s="784"/>
      <c r="B844" s="784"/>
      <c r="C844" s="784"/>
      <c r="D844" s="784"/>
      <c r="E844" s="784"/>
      <c r="F844" s="784"/>
      <c r="G844" s="784"/>
      <c r="H844" s="784"/>
      <c r="I844" s="784"/>
      <c r="J844" s="784"/>
      <c r="K844" s="784"/>
      <c r="L844" s="784"/>
      <c r="M844" s="784"/>
      <c r="N844" s="784"/>
      <c r="O844" s="784"/>
      <c r="P844" s="784"/>
      <c r="Q844" s="784"/>
      <c r="R844" s="784"/>
      <c r="S844" s="784"/>
      <c r="T844" s="784"/>
      <c r="U844" s="784"/>
      <c r="V844" s="784"/>
      <c r="W844" s="784"/>
      <c r="X844" s="784"/>
      <c r="Y844" s="784"/>
      <c r="Z844" s="784"/>
      <c r="AA844" s="784"/>
      <c r="AB844" s="784"/>
    </row>
    <row r="845" spans="1:28" ht="13.5" customHeight="1" x14ac:dyDescent="0.3">
      <c r="A845" s="784"/>
      <c r="B845" s="784"/>
      <c r="C845" s="784"/>
      <c r="D845" s="784"/>
      <c r="E845" s="784"/>
      <c r="F845" s="784"/>
      <c r="G845" s="784"/>
      <c r="H845" s="784"/>
      <c r="I845" s="784"/>
      <c r="J845" s="784"/>
      <c r="K845" s="784"/>
      <c r="L845" s="784"/>
      <c r="M845" s="784"/>
      <c r="N845" s="784"/>
      <c r="O845" s="784"/>
      <c r="P845" s="784"/>
      <c r="Q845" s="784"/>
      <c r="R845" s="784"/>
      <c r="S845" s="784"/>
      <c r="T845" s="784"/>
      <c r="U845" s="784"/>
      <c r="V845" s="784"/>
      <c r="W845" s="784"/>
      <c r="X845" s="784"/>
      <c r="Y845" s="784"/>
      <c r="Z845" s="784"/>
      <c r="AA845" s="784"/>
      <c r="AB845" s="784"/>
    </row>
    <row r="846" spans="1:28" ht="13.5" customHeight="1" x14ac:dyDescent="0.3">
      <c r="A846" s="784"/>
      <c r="B846" s="784"/>
      <c r="C846" s="784"/>
      <c r="D846" s="784"/>
      <c r="E846" s="784"/>
      <c r="F846" s="784"/>
      <c r="G846" s="784"/>
      <c r="H846" s="784"/>
      <c r="I846" s="784"/>
      <c r="J846" s="784"/>
      <c r="K846" s="784"/>
      <c r="L846" s="784"/>
      <c r="M846" s="784"/>
      <c r="N846" s="784"/>
      <c r="O846" s="784"/>
      <c r="P846" s="784"/>
      <c r="Q846" s="784"/>
      <c r="R846" s="784"/>
      <c r="S846" s="784"/>
      <c r="T846" s="784"/>
      <c r="U846" s="784"/>
      <c r="V846" s="784"/>
      <c r="W846" s="784"/>
      <c r="X846" s="784"/>
      <c r="Y846" s="784"/>
      <c r="Z846" s="784"/>
      <c r="AA846" s="784"/>
      <c r="AB846" s="784"/>
    </row>
    <row r="847" spans="1:28" ht="13.5" customHeight="1" x14ac:dyDescent="0.3">
      <c r="A847" s="784"/>
      <c r="B847" s="784"/>
      <c r="C847" s="784"/>
      <c r="D847" s="784"/>
      <c r="E847" s="784"/>
      <c r="F847" s="784"/>
      <c r="G847" s="784"/>
      <c r="H847" s="784"/>
      <c r="I847" s="784"/>
      <c r="J847" s="784"/>
      <c r="K847" s="784"/>
      <c r="L847" s="784"/>
      <c r="M847" s="784"/>
      <c r="N847" s="784"/>
      <c r="O847" s="784"/>
      <c r="P847" s="784"/>
      <c r="Q847" s="784"/>
      <c r="R847" s="784"/>
      <c r="S847" s="784"/>
      <c r="T847" s="784"/>
      <c r="U847" s="784"/>
      <c r="V847" s="784"/>
      <c r="W847" s="784"/>
      <c r="X847" s="784"/>
      <c r="Y847" s="784"/>
      <c r="Z847" s="784"/>
      <c r="AA847" s="784"/>
      <c r="AB847" s="784"/>
    </row>
    <row r="848" spans="1:28" ht="13.5" customHeight="1" x14ac:dyDescent="0.3">
      <c r="A848" s="784"/>
      <c r="B848" s="784"/>
      <c r="C848" s="784"/>
      <c r="D848" s="784"/>
      <c r="E848" s="784"/>
      <c r="F848" s="784"/>
      <c r="G848" s="784"/>
      <c r="H848" s="784"/>
      <c r="I848" s="784"/>
      <c r="J848" s="784"/>
      <c r="K848" s="784"/>
      <c r="L848" s="784"/>
      <c r="M848" s="784"/>
      <c r="N848" s="784"/>
      <c r="O848" s="784"/>
      <c r="P848" s="784"/>
      <c r="Q848" s="784"/>
      <c r="R848" s="784"/>
      <c r="S848" s="784"/>
      <c r="T848" s="784"/>
      <c r="U848" s="784"/>
      <c r="V848" s="784"/>
      <c r="W848" s="784"/>
      <c r="X848" s="784"/>
      <c r="Y848" s="784"/>
      <c r="Z848" s="784"/>
      <c r="AA848" s="784"/>
      <c r="AB848" s="784"/>
    </row>
    <row r="849" spans="1:28" ht="13.5" customHeight="1" x14ac:dyDescent="0.3">
      <c r="A849" s="784"/>
      <c r="B849" s="784"/>
      <c r="C849" s="784"/>
      <c r="D849" s="784"/>
      <c r="E849" s="784"/>
      <c r="F849" s="784"/>
      <c r="G849" s="784"/>
      <c r="H849" s="784"/>
      <c r="I849" s="784"/>
      <c r="J849" s="784"/>
      <c r="K849" s="784"/>
      <c r="L849" s="784"/>
      <c r="M849" s="784"/>
      <c r="N849" s="784"/>
      <c r="O849" s="784"/>
      <c r="P849" s="784"/>
      <c r="Q849" s="784"/>
      <c r="R849" s="784"/>
      <c r="S849" s="784"/>
      <c r="T849" s="784"/>
      <c r="U849" s="784"/>
      <c r="V849" s="784"/>
      <c r="W849" s="784"/>
      <c r="X849" s="784"/>
      <c r="Y849" s="784"/>
      <c r="Z849" s="784"/>
      <c r="AA849" s="784"/>
      <c r="AB849" s="784"/>
    </row>
    <row r="850" spans="1:28" ht="13.5" customHeight="1" x14ac:dyDescent="0.3">
      <c r="A850" s="784"/>
      <c r="B850" s="784"/>
      <c r="C850" s="784"/>
      <c r="D850" s="784"/>
      <c r="E850" s="784"/>
      <c r="F850" s="784"/>
      <c r="G850" s="784"/>
      <c r="H850" s="784"/>
      <c r="I850" s="784"/>
      <c r="J850" s="784"/>
      <c r="K850" s="784"/>
      <c r="L850" s="784"/>
      <c r="M850" s="784"/>
      <c r="N850" s="784"/>
      <c r="O850" s="784"/>
      <c r="P850" s="784"/>
      <c r="Q850" s="784"/>
      <c r="R850" s="784"/>
      <c r="S850" s="784"/>
      <c r="T850" s="784"/>
      <c r="U850" s="784"/>
      <c r="V850" s="784"/>
      <c r="W850" s="784"/>
      <c r="X850" s="784"/>
      <c r="Y850" s="784"/>
      <c r="Z850" s="784"/>
      <c r="AA850" s="784"/>
      <c r="AB850" s="784"/>
    </row>
    <row r="851" spans="1:28" ht="13.5" customHeight="1" x14ac:dyDescent="0.3">
      <c r="A851" s="784"/>
      <c r="B851" s="784"/>
      <c r="C851" s="784"/>
      <c r="D851" s="784"/>
      <c r="E851" s="784"/>
      <c r="F851" s="784"/>
      <c r="G851" s="784"/>
      <c r="H851" s="784"/>
      <c r="I851" s="784"/>
      <c r="J851" s="784"/>
      <c r="K851" s="784"/>
      <c r="L851" s="784"/>
      <c r="M851" s="784"/>
      <c r="N851" s="784"/>
      <c r="O851" s="784"/>
      <c r="P851" s="784"/>
      <c r="Q851" s="784"/>
      <c r="R851" s="784"/>
      <c r="S851" s="784"/>
      <c r="T851" s="784"/>
      <c r="U851" s="784"/>
      <c r="V851" s="784"/>
      <c r="W851" s="784"/>
      <c r="X851" s="784"/>
      <c r="Y851" s="784"/>
      <c r="Z851" s="784"/>
      <c r="AA851" s="784"/>
      <c r="AB851" s="784"/>
    </row>
    <row r="852" spans="1:28" ht="13.5" customHeight="1" x14ac:dyDescent="0.3">
      <c r="A852" s="784"/>
      <c r="B852" s="784"/>
      <c r="C852" s="784"/>
      <c r="D852" s="784"/>
      <c r="E852" s="784"/>
      <c r="F852" s="784"/>
      <c r="G852" s="784"/>
      <c r="H852" s="784"/>
      <c r="I852" s="784"/>
      <c r="J852" s="784"/>
      <c r="K852" s="784"/>
      <c r="L852" s="784"/>
      <c r="M852" s="784"/>
      <c r="N852" s="784"/>
      <c r="O852" s="784"/>
      <c r="P852" s="784"/>
      <c r="Q852" s="784"/>
      <c r="R852" s="784"/>
      <c r="S852" s="784"/>
      <c r="T852" s="784"/>
      <c r="U852" s="784"/>
      <c r="V852" s="784"/>
      <c r="W852" s="784"/>
      <c r="X852" s="784"/>
      <c r="Y852" s="784"/>
      <c r="Z852" s="784"/>
      <c r="AA852" s="784"/>
      <c r="AB852" s="784"/>
    </row>
    <row r="853" spans="1:28" ht="13.5" customHeight="1" x14ac:dyDescent="0.3">
      <c r="A853" s="784"/>
      <c r="B853" s="784"/>
      <c r="C853" s="784"/>
      <c r="D853" s="784"/>
      <c r="E853" s="784"/>
      <c r="F853" s="784"/>
      <c r="G853" s="784"/>
      <c r="H853" s="784"/>
      <c r="I853" s="784"/>
      <c r="J853" s="784"/>
      <c r="K853" s="784"/>
      <c r="L853" s="784"/>
      <c r="M853" s="784"/>
      <c r="N853" s="784"/>
      <c r="O853" s="784"/>
      <c r="P853" s="784"/>
      <c r="Q853" s="784"/>
      <c r="R853" s="784"/>
      <c r="S853" s="784"/>
      <c r="T853" s="784"/>
      <c r="U853" s="784"/>
      <c r="V853" s="784"/>
      <c r="W853" s="784"/>
      <c r="X853" s="784"/>
      <c r="Y853" s="784"/>
      <c r="Z853" s="784"/>
      <c r="AA853" s="784"/>
      <c r="AB853" s="784"/>
    </row>
    <row r="854" spans="1:28" ht="13.5" customHeight="1" x14ac:dyDescent="0.3">
      <c r="A854" s="784"/>
      <c r="B854" s="784"/>
      <c r="C854" s="784"/>
      <c r="D854" s="784"/>
      <c r="E854" s="784"/>
      <c r="F854" s="784"/>
      <c r="G854" s="784"/>
      <c r="H854" s="784"/>
      <c r="I854" s="784"/>
      <c r="J854" s="784"/>
      <c r="K854" s="784"/>
      <c r="L854" s="784"/>
      <c r="M854" s="784"/>
      <c r="N854" s="784"/>
      <c r="O854" s="784"/>
      <c r="P854" s="784"/>
      <c r="Q854" s="784"/>
      <c r="R854" s="784"/>
      <c r="S854" s="784"/>
      <c r="T854" s="784"/>
      <c r="U854" s="784"/>
      <c r="V854" s="784"/>
      <c r="W854" s="784"/>
      <c r="X854" s="784"/>
      <c r="Y854" s="784"/>
      <c r="Z854" s="784"/>
      <c r="AA854" s="784"/>
      <c r="AB854" s="784"/>
    </row>
    <row r="855" spans="1:28" ht="13.5" customHeight="1" x14ac:dyDescent="0.3">
      <c r="A855" s="784"/>
      <c r="B855" s="784"/>
      <c r="C855" s="784"/>
      <c r="D855" s="784"/>
      <c r="E855" s="784"/>
      <c r="F855" s="784"/>
      <c r="G855" s="784"/>
      <c r="H855" s="784"/>
      <c r="I855" s="784"/>
      <c r="J855" s="784"/>
      <c r="K855" s="784"/>
      <c r="L855" s="784"/>
      <c r="M855" s="784"/>
      <c r="N855" s="784"/>
      <c r="O855" s="784"/>
      <c r="P855" s="784"/>
      <c r="Q855" s="784"/>
      <c r="R855" s="784"/>
      <c r="S855" s="784"/>
      <c r="T855" s="784"/>
      <c r="U855" s="784"/>
      <c r="V855" s="784"/>
      <c r="W855" s="784"/>
      <c r="X855" s="784"/>
      <c r="Y855" s="784"/>
      <c r="Z855" s="784"/>
      <c r="AA855" s="784"/>
      <c r="AB855" s="784"/>
    </row>
    <row r="856" spans="1:28" ht="13.5" customHeight="1" x14ac:dyDescent="0.3">
      <c r="A856" s="784"/>
      <c r="B856" s="784"/>
      <c r="C856" s="784"/>
      <c r="D856" s="784"/>
      <c r="E856" s="784"/>
      <c r="F856" s="784"/>
      <c r="G856" s="784"/>
      <c r="H856" s="784"/>
      <c r="I856" s="784"/>
      <c r="J856" s="784"/>
      <c r="K856" s="784"/>
      <c r="L856" s="784"/>
      <c r="M856" s="784"/>
      <c r="N856" s="784"/>
      <c r="O856" s="784"/>
      <c r="P856" s="784"/>
      <c r="Q856" s="784"/>
      <c r="R856" s="784"/>
      <c r="S856" s="784"/>
      <c r="T856" s="784"/>
      <c r="U856" s="784"/>
      <c r="V856" s="784"/>
      <c r="W856" s="784"/>
      <c r="X856" s="784"/>
      <c r="Y856" s="784"/>
      <c r="Z856" s="784"/>
      <c r="AA856" s="784"/>
      <c r="AB856" s="784"/>
    </row>
    <row r="857" spans="1:28" ht="13.5" customHeight="1" x14ac:dyDescent="0.3">
      <c r="A857" s="784"/>
      <c r="B857" s="784"/>
      <c r="C857" s="784"/>
      <c r="D857" s="784"/>
      <c r="E857" s="784"/>
      <c r="F857" s="784"/>
      <c r="G857" s="784"/>
      <c r="H857" s="784"/>
      <c r="I857" s="784"/>
      <c r="J857" s="784"/>
      <c r="K857" s="784"/>
      <c r="L857" s="784"/>
      <c r="M857" s="784"/>
      <c r="N857" s="784"/>
      <c r="O857" s="784"/>
      <c r="P857" s="784"/>
      <c r="Q857" s="784"/>
      <c r="R857" s="784"/>
      <c r="S857" s="784"/>
      <c r="T857" s="784"/>
      <c r="U857" s="784"/>
      <c r="V857" s="784"/>
      <c r="W857" s="784"/>
      <c r="X857" s="784"/>
      <c r="Y857" s="784"/>
      <c r="Z857" s="784"/>
      <c r="AA857" s="784"/>
      <c r="AB857" s="784"/>
    </row>
    <row r="858" spans="1:28" ht="13.5" customHeight="1" x14ac:dyDescent="0.3">
      <c r="A858" s="784"/>
      <c r="B858" s="784"/>
      <c r="C858" s="784"/>
      <c r="D858" s="784"/>
      <c r="E858" s="784"/>
      <c r="F858" s="784"/>
      <c r="G858" s="784"/>
      <c r="H858" s="784"/>
      <c r="I858" s="784"/>
      <c r="J858" s="784"/>
      <c r="K858" s="784"/>
      <c r="L858" s="784"/>
      <c r="M858" s="784"/>
      <c r="N858" s="784"/>
      <c r="O858" s="784"/>
      <c r="P858" s="784"/>
      <c r="Q858" s="784"/>
      <c r="R858" s="784"/>
      <c r="S858" s="784"/>
      <c r="T858" s="784"/>
      <c r="U858" s="784"/>
      <c r="V858" s="784"/>
      <c r="W858" s="784"/>
      <c r="X858" s="784"/>
      <c r="Y858" s="784"/>
      <c r="Z858" s="784"/>
      <c r="AA858" s="784"/>
      <c r="AB858" s="784"/>
    </row>
    <row r="859" spans="1:28" ht="13.5" customHeight="1" x14ac:dyDescent="0.3">
      <c r="A859" s="784"/>
      <c r="B859" s="784"/>
      <c r="C859" s="784"/>
      <c r="D859" s="784"/>
      <c r="E859" s="784"/>
      <c r="F859" s="784"/>
      <c r="G859" s="784"/>
      <c r="H859" s="784"/>
      <c r="I859" s="784"/>
      <c r="J859" s="784"/>
      <c r="K859" s="784"/>
      <c r="L859" s="784"/>
      <c r="M859" s="784"/>
      <c r="N859" s="784"/>
      <c r="O859" s="784"/>
      <c r="P859" s="784"/>
      <c r="Q859" s="784"/>
      <c r="R859" s="784"/>
      <c r="S859" s="784"/>
      <c r="T859" s="784"/>
      <c r="U859" s="784"/>
      <c r="V859" s="784"/>
      <c r="W859" s="784"/>
      <c r="X859" s="784"/>
      <c r="Y859" s="784"/>
      <c r="Z859" s="784"/>
      <c r="AA859" s="784"/>
      <c r="AB859" s="784"/>
    </row>
    <row r="860" spans="1:28" ht="13.5" customHeight="1" x14ac:dyDescent="0.3">
      <c r="A860" s="784"/>
      <c r="B860" s="784"/>
      <c r="C860" s="784"/>
      <c r="D860" s="784"/>
      <c r="E860" s="784"/>
      <c r="F860" s="784"/>
      <c r="G860" s="784"/>
      <c r="H860" s="784"/>
      <c r="I860" s="784"/>
      <c r="J860" s="784"/>
      <c r="K860" s="784"/>
      <c r="L860" s="784"/>
      <c r="M860" s="784"/>
      <c r="N860" s="784"/>
      <c r="O860" s="784"/>
      <c r="P860" s="784"/>
      <c r="Q860" s="784"/>
      <c r="R860" s="784"/>
      <c r="S860" s="784"/>
      <c r="T860" s="784"/>
      <c r="U860" s="784"/>
      <c r="V860" s="784"/>
      <c r="W860" s="784"/>
      <c r="X860" s="784"/>
      <c r="Y860" s="784"/>
      <c r="Z860" s="784"/>
      <c r="AA860" s="784"/>
      <c r="AB860" s="784"/>
    </row>
    <row r="861" spans="1:28" ht="13.5" customHeight="1" x14ac:dyDescent="0.3">
      <c r="A861" s="784"/>
      <c r="B861" s="784"/>
      <c r="C861" s="784"/>
      <c r="D861" s="784"/>
      <c r="E861" s="784"/>
      <c r="F861" s="784"/>
      <c r="G861" s="784"/>
      <c r="H861" s="784"/>
      <c r="I861" s="784"/>
      <c r="J861" s="784"/>
      <c r="K861" s="784"/>
      <c r="L861" s="784"/>
      <c r="M861" s="784"/>
      <c r="N861" s="784"/>
      <c r="O861" s="784"/>
      <c r="P861" s="784"/>
      <c r="Q861" s="784"/>
      <c r="R861" s="784"/>
      <c r="S861" s="784"/>
      <c r="T861" s="784"/>
      <c r="U861" s="784"/>
      <c r="V861" s="784"/>
      <c r="W861" s="784"/>
      <c r="X861" s="784"/>
      <c r="Y861" s="784"/>
      <c r="Z861" s="784"/>
      <c r="AA861" s="784"/>
      <c r="AB861" s="784"/>
    </row>
    <row r="862" spans="1:28" ht="13.5" customHeight="1" x14ac:dyDescent="0.3">
      <c r="A862" s="784"/>
      <c r="B862" s="784"/>
      <c r="C862" s="784"/>
      <c r="D862" s="784"/>
      <c r="E862" s="784"/>
      <c r="F862" s="784"/>
      <c r="G862" s="784"/>
      <c r="H862" s="784"/>
      <c r="I862" s="784"/>
      <c r="J862" s="784"/>
      <c r="K862" s="784"/>
      <c r="L862" s="784"/>
      <c r="M862" s="784"/>
      <c r="N862" s="784"/>
      <c r="O862" s="784"/>
      <c r="P862" s="784"/>
      <c r="Q862" s="784"/>
      <c r="R862" s="784"/>
      <c r="S862" s="784"/>
      <c r="T862" s="784"/>
      <c r="U862" s="784"/>
      <c r="V862" s="784"/>
      <c r="W862" s="784"/>
      <c r="X862" s="784"/>
      <c r="Y862" s="784"/>
      <c r="Z862" s="784"/>
      <c r="AA862" s="784"/>
      <c r="AB862" s="784"/>
    </row>
    <row r="863" spans="1:28" ht="13.5" customHeight="1" x14ac:dyDescent="0.3">
      <c r="A863" s="784"/>
      <c r="B863" s="784"/>
      <c r="C863" s="784"/>
      <c r="D863" s="784"/>
      <c r="E863" s="784"/>
      <c r="F863" s="784"/>
      <c r="G863" s="784"/>
      <c r="H863" s="784"/>
      <c r="I863" s="784"/>
      <c r="J863" s="784"/>
      <c r="K863" s="784"/>
      <c r="L863" s="784"/>
      <c r="M863" s="784"/>
      <c r="N863" s="784"/>
      <c r="O863" s="784"/>
      <c r="P863" s="784"/>
      <c r="Q863" s="784"/>
      <c r="R863" s="784"/>
      <c r="S863" s="784"/>
      <c r="T863" s="784"/>
      <c r="U863" s="784"/>
      <c r="V863" s="784"/>
      <c r="W863" s="784"/>
      <c r="X863" s="784"/>
      <c r="Y863" s="784"/>
      <c r="Z863" s="784"/>
      <c r="AA863" s="784"/>
      <c r="AB863" s="784"/>
    </row>
    <row r="864" spans="1:28" ht="13.5" customHeight="1" x14ac:dyDescent="0.3">
      <c r="A864" s="784"/>
      <c r="B864" s="784"/>
      <c r="C864" s="784"/>
      <c r="D864" s="784"/>
      <c r="E864" s="784"/>
      <c r="F864" s="784"/>
      <c r="G864" s="784"/>
      <c r="H864" s="784"/>
      <c r="I864" s="784"/>
      <c r="J864" s="784"/>
      <c r="K864" s="784"/>
      <c r="L864" s="784"/>
      <c r="M864" s="784"/>
      <c r="N864" s="784"/>
      <c r="O864" s="784"/>
      <c r="P864" s="784"/>
      <c r="Q864" s="784"/>
      <c r="R864" s="784"/>
      <c r="S864" s="784"/>
      <c r="T864" s="784"/>
      <c r="U864" s="784"/>
      <c r="V864" s="784"/>
      <c r="W864" s="784"/>
      <c r="X864" s="784"/>
      <c r="Y864" s="784"/>
      <c r="Z864" s="784"/>
      <c r="AA864" s="784"/>
      <c r="AB864" s="784"/>
    </row>
    <row r="865" spans="1:28" ht="13.5" customHeight="1" x14ac:dyDescent="0.3">
      <c r="A865" s="784"/>
      <c r="B865" s="784"/>
      <c r="C865" s="784"/>
      <c r="D865" s="784"/>
      <c r="E865" s="784"/>
      <c r="F865" s="784"/>
      <c r="G865" s="784"/>
      <c r="H865" s="784"/>
      <c r="I865" s="784"/>
      <c r="J865" s="784"/>
      <c r="K865" s="784"/>
      <c r="L865" s="784"/>
      <c r="M865" s="784"/>
      <c r="N865" s="784"/>
      <c r="O865" s="784"/>
      <c r="P865" s="784"/>
      <c r="Q865" s="784"/>
      <c r="R865" s="784"/>
      <c r="S865" s="784"/>
      <c r="T865" s="784"/>
      <c r="U865" s="784"/>
      <c r="V865" s="784"/>
      <c r="W865" s="784"/>
      <c r="X865" s="784"/>
      <c r="Y865" s="784"/>
      <c r="Z865" s="784"/>
      <c r="AA865" s="784"/>
      <c r="AB865" s="784"/>
    </row>
    <row r="866" spans="1:28" ht="13.5" customHeight="1" x14ac:dyDescent="0.3">
      <c r="A866" s="784"/>
      <c r="B866" s="784"/>
      <c r="C866" s="784"/>
      <c r="D866" s="784"/>
      <c r="E866" s="784"/>
      <c r="F866" s="784"/>
      <c r="G866" s="784"/>
      <c r="H866" s="784"/>
      <c r="I866" s="784"/>
      <c r="J866" s="784"/>
      <c r="K866" s="784"/>
      <c r="L866" s="784"/>
      <c r="M866" s="784"/>
      <c r="N866" s="784"/>
      <c r="O866" s="784"/>
      <c r="P866" s="784"/>
      <c r="Q866" s="784"/>
      <c r="R866" s="784"/>
      <c r="S866" s="784"/>
      <c r="T866" s="784"/>
      <c r="U866" s="784"/>
      <c r="V866" s="784"/>
      <c r="W866" s="784"/>
      <c r="X866" s="784"/>
      <c r="Y866" s="784"/>
      <c r="Z866" s="784"/>
      <c r="AA866" s="784"/>
      <c r="AB866" s="784"/>
    </row>
    <row r="867" spans="1:28" ht="13.5" customHeight="1" x14ac:dyDescent="0.3">
      <c r="A867" s="784"/>
      <c r="B867" s="784"/>
      <c r="C867" s="784"/>
      <c r="D867" s="784"/>
      <c r="E867" s="784"/>
      <c r="F867" s="784"/>
      <c r="G867" s="784"/>
      <c r="H867" s="784"/>
      <c r="I867" s="784"/>
      <c r="J867" s="784"/>
      <c r="K867" s="784"/>
      <c r="L867" s="784"/>
      <c r="M867" s="784"/>
      <c r="N867" s="784"/>
      <c r="O867" s="784"/>
      <c r="P867" s="784"/>
      <c r="Q867" s="784"/>
      <c r="R867" s="784"/>
      <c r="S867" s="784"/>
      <c r="T867" s="784"/>
      <c r="U867" s="784"/>
      <c r="V867" s="784"/>
      <c r="W867" s="784"/>
      <c r="X867" s="784"/>
      <c r="Y867" s="784"/>
      <c r="Z867" s="784"/>
      <c r="AA867" s="784"/>
      <c r="AB867" s="784"/>
    </row>
    <row r="868" spans="1:28" ht="13.5" customHeight="1" x14ac:dyDescent="0.3">
      <c r="A868" s="784"/>
      <c r="B868" s="784"/>
      <c r="C868" s="784"/>
      <c r="D868" s="784"/>
      <c r="E868" s="784"/>
      <c r="F868" s="784"/>
      <c r="G868" s="784"/>
      <c r="H868" s="784"/>
      <c r="I868" s="784"/>
      <c r="J868" s="784"/>
      <c r="K868" s="784"/>
      <c r="L868" s="784"/>
      <c r="M868" s="784"/>
      <c r="N868" s="784"/>
      <c r="O868" s="784"/>
      <c r="P868" s="784"/>
      <c r="Q868" s="784"/>
      <c r="R868" s="784"/>
      <c r="S868" s="784"/>
      <c r="T868" s="784"/>
      <c r="U868" s="784"/>
      <c r="V868" s="784"/>
      <c r="W868" s="784"/>
      <c r="X868" s="784"/>
      <c r="Y868" s="784"/>
      <c r="Z868" s="784"/>
      <c r="AA868" s="784"/>
      <c r="AB868" s="784"/>
    </row>
    <row r="869" spans="1:28" ht="13.5" customHeight="1" x14ac:dyDescent="0.3">
      <c r="A869" s="784"/>
      <c r="B869" s="784"/>
      <c r="C869" s="784"/>
      <c r="D869" s="784"/>
      <c r="E869" s="784"/>
      <c r="F869" s="784"/>
      <c r="G869" s="784"/>
      <c r="H869" s="784"/>
      <c r="I869" s="784"/>
      <c r="J869" s="784"/>
      <c r="K869" s="784"/>
      <c r="L869" s="784"/>
      <c r="M869" s="784"/>
      <c r="N869" s="784"/>
      <c r="O869" s="784"/>
      <c r="P869" s="784"/>
      <c r="Q869" s="784"/>
      <c r="R869" s="784"/>
      <c r="S869" s="784"/>
      <c r="T869" s="784"/>
      <c r="U869" s="784"/>
      <c r="V869" s="784"/>
      <c r="W869" s="784"/>
      <c r="X869" s="784"/>
      <c r="Y869" s="784"/>
      <c r="Z869" s="784"/>
      <c r="AA869" s="784"/>
      <c r="AB869" s="784"/>
    </row>
    <row r="870" spans="1:28" ht="13.5" customHeight="1" x14ac:dyDescent="0.3">
      <c r="A870" s="784"/>
      <c r="B870" s="784"/>
      <c r="C870" s="784"/>
      <c r="D870" s="784"/>
      <c r="E870" s="784"/>
      <c r="F870" s="784"/>
      <c r="G870" s="784"/>
      <c r="H870" s="784"/>
      <c r="I870" s="784"/>
      <c r="J870" s="784"/>
      <c r="K870" s="784"/>
      <c r="L870" s="784"/>
      <c r="M870" s="784"/>
      <c r="N870" s="784"/>
      <c r="O870" s="784"/>
      <c r="P870" s="784"/>
      <c r="Q870" s="784"/>
      <c r="R870" s="784"/>
      <c r="S870" s="784"/>
      <c r="T870" s="784"/>
      <c r="U870" s="784"/>
      <c r="V870" s="784"/>
      <c r="W870" s="784"/>
      <c r="X870" s="784"/>
      <c r="Y870" s="784"/>
      <c r="Z870" s="784"/>
      <c r="AA870" s="784"/>
      <c r="AB870" s="784"/>
    </row>
    <row r="871" spans="1:28" ht="13.5" customHeight="1" x14ac:dyDescent="0.3">
      <c r="A871" s="784"/>
      <c r="B871" s="784"/>
      <c r="C871" s="784"/>
      <c r="D871" s="784"/>
      <c r="E871" s="784"/>
      <c r="F871" s="784"/>
      <c r="G871" s="784"/>
      <c r="H871" s="784"/>
      <c r="I871" s="784"/>
      <c r="J871" s="784"/>
      <c r="K871" s="784"/>
      <c r="L871" s="784"/>
      <c r="M871" s="784"/>
      <c r="N871" s="784"/>
      <c r="O871" s="784"/>
      <c r="P871" s="784"/>
      <c r="Q871" s="784"/>
      <c r="R871" s="784"/>
      <c r="S871" s="784"/>
      <c r="T871" s="784"/>
      <c r="U871" s="784"/>
      <c r="V871" s="784"/>
      <c r="W871" s="784"/>
      <c r="X871" s="784"/>
      <c r="Y871" s="784"/>
      <c r="Z871" s="784"/>
      <c r="AA871" s="784"/>
      <c r="AB871" s="784"/>
    </row>
    <row r="872" spans="1:28" ht="13.5" customHeight="1" x14ac:dyDescent="0.3">
      <c r="A872" s="784"/>
      <c r="B872" s="784"/>
      <c r="C872" s="784"/>
      <c r="D872" s="784"/>
      <c r="E872" s="784"/>
      <c r="F872" s="784"/>
      <c r="G872" s="784"/>
      <c r="H872" s="784"/>
      <c r="I872" s="784"/>
      <c r="J872" s="784"/>
      <c r="K872" s="784"/>
      <c r="L872" s="784"/>
      <c r="M872" s="784"/>
      <c r="N872" s="784"/>
      <c r="O872" s="784"/>
      <c r="P872" s="784"/>
      <c r="Q872" s="784"/>
      <c r="R872" s="784"/>
      <c r="S872" s="784"/>
      <c r="T872" s="784"/>
      <c r="U872" s="784"/>
      <c r="V872" s="784"/>
      <c r="W872" s="784"/>
      <c r="X872" s="784"/>
      <c r="Y872" s="784"/>
      <c r="Z872" s="784"/>
      <c r="AA872" s="784"/>
      <c r="AB872" s="784"/>
    </row>
    <row r="873" spans="1:28" ht="13.5" customHeight="1" x14ac:dyDescent="0.3">
      <c r="A873" s="784"/>
      <c r="B873" s="784"/>
      <c r="C873" s="784"/>
      <c r="D873" s="784"/>
      <c r="E873" s="784"/>
      <c r="F873" s="784"/>
      <c r="G873" s="784"/>
      <c r="H873" s="784"/>
      <c r="I873" s="784"/>
      <c r="J873" s="784"/>
      <c r="K873" s="784"/>
      <c r="L873" s="784"/>
      <c r="M873" s="784"/>
      <c r="N873" s="784"/>
      <c r="O873" s="784"/>
      <c r="P873" s="784"/>
      <c r="Q873" s="784"/>
      <c r="R873" s="784"/>
      <c r="S873" s="784"/>
      <c r="T873" s="784"/>
      <c r="U873" s="784"/>
      <c r="V873" s="784"/>
      <c r="W873" s="784"/>
      <c r="X873" s="784"/>
      <c r="Y873" s="784"/>
      <c r="Z873" s="784"/>
      <c r="AA873" s="784"/>
      <c r="AB873" s="784"/>
    </row>
    <row r="874" spans="1:28" ht="13.5" customHeight="1" x14ac:dyDescent="0.3">
      <c r="A874" s="784"/>
      <c r="B874" s="784"/>
      <c r="C874" s="784"/>
      <c r="D874" s="784"/>
      <c r="E874" s="784"/>
      <c r="F874" s="784"/>
      <c r="G874" s="784"/>
      <c r="H874" s="784"/>
      <c r="I874" s="784"/>
      <c r="J874" s="784"/>
      <c r="K874" s="784"/>
      <c r="L874" s="784"/>
      <c r="M874" s="784"/>
      <c r="N874" s="784"/>
      <c r="O874" s="784"/>
      <c r="P874" s="784"/>
      <c r="Q874" s="784"/>
      <c r="R874" s="784"/>
      <c r="S874" s="784"/>
      <c r="T874" s="784"/>
      <c r="U874" s="784"/>
      <c r="V874" s="784"/>
      <c r="W874" s="784"/>
      <c r="X874" s="784"/>
      <c r="Y874" s="784"/>
      <c r="Z874" s="784"/>
      <c r="AA874" s="784"/>
      <c r="AB874" s="784"/>
    </row>
    <row r="875" spans="1:28" ht="13.5" customHeight="1" x14ac:dyDescent="0.3">
      <c r="A875" s="784"/>
      <c r="B875" s="784"/>
      <c r="C875" s="784"/>
      <c r="D875" s="784"/>
      <c r="E875" s="784"/>
      <c r="F875" s="784"/>
      <c r="G875" s="784"/>
      <c r="H875" s="784"/>
      <c r="I875" s="784"/>
      <c r="J875" s="784"/>
      <c r="K875" s="784"/>
      <c r="L875" s="784"/>
      <c r="M875" s="784"/>
      <c r="N875" s="784"/>
      <c r="O875" s="784"/>
      <c r="P875" s="784"/>
      <c r="Q875" s="784"/>
      <c r="R875" s="784"/>
      <c r="S875" s="784"/>
      <c r="T875" s="784"/>
      <c r="U875" s="784"/>
      <c r="V875" s="784"/>
      <c r="W875" s="784"/>
      <c r="X875" s="784"/>
      <c r="Y875" s="784"/>
      <c r="Z875" s="784"/>
      <c r="AA875" s="784"/>
      <c r="AB875" s="784"/>
    </row>
    <row r="876" spans="1:28" ht="13.5" customHeight="1" x14ac:dyDescent="0.3">
      <c r="A876" s="784"/>
      <c r="B876" s="784"/>
      <c r="C876" s="784"/>
      <c r="D876" s="784"/>
      <c r="E876" s="784"/>
      <c r="F876" s="784"/>
      <c r="G876" s="784"/>
      <c r="H876" s="784"/>
      <c r="I876" s="784"/>
      <c r="J876" s="784"/>
      <c r="K876" s="784"/>
      <c r="L876" s="784"/>
      <c r="M876" s="784"/>
      <c r="N876" s="784"/>
      <c r="O876" s="784"/>
      <c r="P876" s="784"/>
      <c r="Q876" s="784"/>
      <c r="R876" s="784"/>
      <c r="S876" s="784"/>
      <c r="T876" s="784"/>
      <c r="U876" s="784"/>
      <c r="V876" s="784"/>
      <c r="W876" s="784"/>
      <c r="X876" s="784"/>
      <c r="Y876" s="784"/>
      <c r="Z876" s="784"/>
      <c r="AA876" s="784"/>
      <c r="AB876" s="784"/>
    </row>
    <row r="877" spans="1:28" ht="13.5" customHeight="1" x14ac:dyDescent="0.3">
      <c r="A877" s="784"/>
      <c r="B877" s="784"/>
      <c r="C877" s="784"/>
      <c r="D877" s="784"/>
      <c r="E877" s="784"/>
      <c r="F877" s="784"/>
      <c r="G877" s="784"/>
      <c r="H877" s="784"/>
      <c r="I877" s="784"/>
      <c r="J877" s="784"/>
      <c r="K877" s="784"/>
      <c r="L877" s="784"/>
      <c r="M877" s="784"/>
      <c r="N877" s="784"/>
      <c r="O877" s="784"/>
      <c r="P877" s="784"/>
      <c r="Q877" s="784"/>
      <c r="R877" s="784"/>
      <c r="S877" s="784"/>
      <c r="T877" s="784"/>
      <c r="U877" s="784"/>
      <c r="V877" s="784"/>
      <c r="W877" s="784"/>
      <c r="X877" s="784"/>
      <c r="Y877" s="784"/>
      <c r="Z877" s="784"/>
      <c r="AA877" s="784"/>
      <c r="AB877" s="784"/>
    </row>
    <row r="878" spans="1:28" ht="13.5" customHeight="1" x14ac:dyDescent="0.3">
      <c r="A878" s="784"/>
      <c r="B878" s="784"/>
      <c r="C878" s="784"/>
      <c r="D878" s="784"/>
      <c r="E878" s="784"/>
      <c r="F878" s="784"/>
      <c r="G878" s="784"/>
      <c r="H878" s="784"/>
      <c r="I878" s="784"/>
      <c r="J878" s="784"/>
      <c r="K878" s="784"/>
      <c r="L878" s="784"/>
      <c r="M878" s="784"/>
      <c r="N878" s="784"/>
      <c r="O878" s="784"/>
      <c r="P878" s="784"/>
      <c r="Q878" s="784"/>
      <c r="R878" s="784"/>
      <c r="S878" s="784"/>
      <c r="T878" s="784"/>
      <c r="U878" s="784"/>
      <c r="V878" s="784"/>
      <c r="W878" s="784"/>
      <c r="X878" s="784"/>
      <c r="Y878" s="784"/>
      <c r="Z878" s="784"/>
      <c r="AA878" s="784"/>
      <c r="AB878" s="784"/>
    </row>
    <row r="879" spans="1:28" ht="13.5" customHeight="1" x14ac:dyDescent="0.3">
      <c r="A879" s="784"/>
      <c r="B879" s="784"/>
      <c r="C879" s="784"/>
      <c r="D879" s="784"/>
      <c r="E879" s="784"/>
      <c r="F879" s="784"/>
      <c r="G879" s="784"/>
      <c r="H879" s="784"/>
      <c r="I879" s="784"/>
      <c r="J879" s="784"/>
      <c r="K879" s="784"/>
      <c r="L879" s="784"/>
      <c r="M879" s="784"/>
      <c r="N879" s="784"/>
      <c r="O879" s="784"/>
      <c r="P879" s="784"/>
      <c r="Q879" s="784"/>
      <c r="R879" s="784"/>
      <c r="S879" s="784"/>
      <c r="T879" s="784"/>
      <c r="U879" s="784"/>
      <c r="V879" s="784"/>
      <c r="W879" s="784"/>
      <c r="X879" s="784"/>
      <c r="Y879" s="784"/>
      <c r="Z879" s="784"/>
      <c r="AA879" s="784"/>
      <c r="AB879" s="784"/>
    </row>
    <row r="880" spans="1:28" ht="13.5" customHeight="1" x14ac:dyDescent="0.3">
      <c r="A880" s="784"/>
      <c r="B880" s="784"/>
      <c r="C880" s="784"/>
      <c r="D880" s="784"/>
      <c r="E880" s="784"/>
      <c r="F880" s="784"/>
      <c r="G880" s="784"/>
      <c r="H880" s="784"/>
      <c r="I880" s="784"/>
      <c r="J880" s="784"/>
      <c r="K880" s="784"/>
      <c r="L880" s="784"/>
      <c r="M880" s="784"/>
      <c r="N880" s="784"/>
      <c r="O880" s="784"/>
      <c r="P880" s="784"/>
      <c r="Q880" s="784"/>
      <c r="R880" s="784"/>
      <c r="S880" s="784"/>
      <c r="T880" s="784"/>
      <c r="U880" s="784"/>
      <c r="V880" s="784"/>
      <c r="W880" s="784"/>
      <c r="X880" s="784"/>
      <c r="Y880" s="784"/>
      <c r="Z880" s="784"/>
      <c r="AA880" s="784"/>
      <c r="AB880" s="784"/>
    </row>
    <row r="881" spans="1:28" ht="13.5" customHeight="1" x14ac:dyDescent="0.3">
      <c r="A881" s="784"/>
      <c r="B881" s="784"/>
      <c r="C881" s="784"/>
      <c r="D881" s="784"/>
      <c r="E881" s="784"/>
      <c r="F881" s="784"/>
      <c r="G881" s="784"/>
      <c r="H881" s="784"/>
      <c r="I881" s="784"/>
      <c r="J881" s="784"/>
      <c r="K881" s="784"/>
      <c r="L881" s="784"/>
      <c r="M881" s="784"/>
      <c r="N881" s="784"/>
      <c r="O881" s="784"/>
      <c r="P881" s="784"/>
      <c r="Q881" s="784"/>
      <c r="R881" s="784"/>
      <c r="S881" s="784"/>
      <c r="T881" s="784"/>
      <c r="U881" s="784"/>
      <c r="V881" s="784"/>
      <c r="W881" s="784"/>
      <c r="X881" s="784"/>
      <c r="Y881" s="784"/>
      <c r="Z881" s="784"/>
      <c r="AA881" s="784"/>
      <c r="AB881" s="784"/>
    </row>
    <row r="882" spans="1:28" ht="13.5" customHeight="1" x14ac:dyDescent="0.3">
      <c r="A882" s="784"/>
      <c r="B882" s="784"/>
      <c r="C882" s="784"/>
      <c r="D882" s="784"/>
      <c r="E882" s="784"/>
      <c r="F882" s="784"/>
      <c r="G882" s="784"/>
      <c r="H882" s="784"/>
      <c r="I882" s="784"/>
      <c r="J882" s="784"/>
      <c r="K882" s="784"/>
      <c r="L882" s="784"/>
      <c r="M882" s="784"/>
      <c r="N882" s="784"/>
      <c r="O882" s="784"/>
      <c r="P882" s="784"/>
      <c r="Q882" s="784"/>
      <c r="R882" s="784"/>
      <c r="S882" s="784"/>
      <c r="T882" s="784"/>
      <c r="U882" s="784"/>
      <c r="V882" s="784"/>
      <c r="W882" s="784"/>
      <c r="X882" s="784"/>
      <c r="Y882" s="784"/>
      <c r="Z882" s="784"/>
      <c r="AA882" s="784"/>
      <c r="AB882" s="784"/>
    </row>
    <row r="883" spans="1:28" ht="13.5" customHeight="1" x14ac:dyDescent="0.3">
      <c r="A883" s="784"/>
      <c r="B883" s="784"/>
      <c r="C883" s="784"/>
      <c r="D883" s="784"/>
      <c r="E883" s="784"/>
      <c r="F883" s="784"/>
      <c r="G883" s="784"/>
      <c r="H883" s="784"/>
      <c r="I883" s="784"/>
      <c r="J883" s="784"/>
      <c r="K883" s="784"/>
      <c r="L883" s="784"/>
      <c r="M883" s="784"/>
      <c r="N883" s="784"/>
      <c r="O883" s="784"/>
      <c r="P883" s="784"/>
      <c r="Q883" s="784"/>
      <c r="R883" s="784"/>
      <c r="S883" s="784"/>
      <c r="T883" s="784"/>
      <c r="U883" s="784"/>
      <c r="V883" s="784"/>
      <c r="W883" s="784"/>
      <c r="X883" s="784"/>
      <c r="Y883" s="784"/>
      <c r="Z883" s="784"/>
      <c r="AA883" s="784"/>
      <c r="AB883" s="784"/>
    </row>
    <row r="884" spans="1:28" ht="13.5" customHeight="1" x14ac:dyDescent="0.3">
      <c r="A884" s="784"/>
      <c r="B884" s="784"/>
      <c r="C884" s="784"/>
      <c r="D884" s="784"/>
      <c r="E884" s="784"/>
      <c r="F884" s="784"/>
      <c r="G884" s="784"/>
      <c r="H884" s="784"/>
      <c r="I884" s="784"/>
      <c r="J884" s="784"/>
      <c r="K884" s="784"/>
      <c r="L884" s="784"/>
      <c r="M884" s="784"/>
      <c r="N884" s="784"/>
      <c r="O884" s="784"/>
      <c r="P884" s="784"/>
      <c r="Q884" s="784"/>
      <c r="R884" s="784"/>
      <c r="S884" s="784"/>
      <c r="T884" s="784"/>
      <c r="U884" s="784"/>
      <c r="V884" s="784"/>
      <c r="W884" s="784"/>
      <c r="X884" s="784"/>
      <c r="Y884" s="784"/>
      <c r="Z884" s="784"/>
      <c r="AA884" s="784"/>
      <c r="AB884" s="784"/>
    </row>
    <row r="885" spans="1:28" ht="13.5" customHeight="1" x14ac:dyDescent="0.3">
      <c r="A885" s="784"/>
      <c r="B885" s="784"/>
      <c r="C885" s="784"/>
      <c r="D885" s="784"/>
      <c r="E885" s="784"/>
      <c r="F885" s="784"/>
      <c r="G885" s="784"/>
      <c r="H885" s="784"/>
      <c r="I885" s="784"/>
      <c r="J885" s="784"/>
      <c r="K885" s="784"/>
      <c r="L885" s="784"/>
      <c r="M885" s="784"/>
      <c r="N885" s="784"/>
      <c r="O885" s="784"/>
      <c r="P885" s="784"/>
      <c r="Q885" s="784"/>
      <c r="R885" s="784"/>
      <c r="S885" s="784"/>
      <c r="T885" s="784"/>
      <c r="U885" s="784"/>
      <c r="V885" s="784"/>
      <c r="W885" s="784"/>
      <c r="X885" s="784"/>
      <c r="Y885" s="784"/>
      <c r="Z885" s="784"/>
      <c r="AA885" s="784"/>
      <c r="AB885" s="784"/>
    </row>
    <row r="886" spans="1:28" ht="13.5" customHeight="1" x14ac:dyDescent="0.3">
      <c r="A886" s="784"/>
      <c r="B886" s="784"/>
      <c r="C886" s="784"/>
      <c r="D886" s="784"/>
      <c r="E886" s="784"/>
      <c r="F886" s="784"/>
      <c r="G886" s="784"/>
      <c r="H886" s="784"/>
      <c r="I886" s="784"/>
      <c r="J886" s="784"/>
      <c r="K886" s="784"/>
      <c r="L886" s="784"/>
      <c r="M886" s="784"/>
      <c r="N886" s="784"/>
      <c r="O886" s="784"/>
      <c r="P886" s="784"/>
      <c r="Q886" s="784"/>
      <c r="R886" s="784"/>
      <c r="S886" s="784"/>
      <c r="T886" s="784"/>
      <c r="U886" s="784"/>
      <c r="V886" s="784"/>
      <c r="W886" s="784"/>
      <c r="X886" s="784"/>
      <c r="Y886" s="784"/>
      <c r="Z886" s="784"/>
      <c r="AA886" s="784"/>
      <c r="AB886" s="784"/>
    </row>
    <row r="887" spans="1:28" ht="13.5" customHeight="1" x14ac:dyDescent="0.3">
      <c r="A887" s="784"/>
      <c r="B887" s="784"/>
      <c r="C887" s="784"/>
      <c r="D887" s="784"/>
      <c r="E887" s="784"/>
      <c r="F887" s="784"/>
      <c r="G887" s="784"/>
      <c r="H887" s="784"/>
      <c r="I887" s="784"/>
      <c r="J887" s="784"/>
      <c r="K887" s="784"/>
      <c r="L887" s="784"/>
      <c r="M887" s="784"/>
      <c r="N887" s="784"/>
      <c r="O887" s="784"/>
      <c r="P887" s="784"/>
      <c r="Q887" s="784"/>
      <c r="R887" s="784"/>
      <c r="S887" s="784"/>
      <c r="T887" s="784"/>
      <c r="U887" s="784"/>
      <c r="V887" s="784"/>
      <c r="W887" s="784"/>
      <c r="X887" s="784"/>
      <c r="Y887" s="784"/>
      <c r="Z887" s="784"/>
      <c r="AA887" s="784"/>
      <c r="AB887" s="784"/>
    </row>
    <row r="888" spans="1:28" ht="13.5" customHeight="1" x14ac:dyDescent="0.3">
      <c r="A888" s="784"/>
      <c r="B888" s="784"/>
      <c r="C888" s="784"/>
      <c r="D888" s="784"/>
      <c r="E888" s="784"/>
      <c r="F888" s="784"/>
      <c r="G888" s="784"/>
      <c r="H888" s="784"/>
      <c r="I888" s="784"/>
      <c r="J888" s="784"/>
      <c r="K888" s="784"/>
      <c r="L888" s="784"/>
      <c r="M888" s="784"/>
      <c r="N888" s="784"/>
      <c r="O888" s="784"/>
      <c r="P888" s="784"/>
      <c r="Q888" s="784"/>
      <c r="R888" s="784"/>
      <c r="S888" s="784"/>
      <c r="T888" s="784"/>
      <c r="U888" s="784"/>
      <c r="V888" s="784"/>
      <c r="W888" s="784"/>
      <c r="X888" s="784"/>
      <c r="Y888" s="784"/>
      <c r="Z888" s="784"/>
      <c r="AA888" s="784"/>
      <c r="AB888" s="784"/>
    </row>
    <row r="889" spans="1:28" ht="13.5" customHeight="1" x14ac:dyDescent="0.3">
      <c r="A889" s="784"/>
      <c r="B889" s="784"/>
      <c r="C889" s="784"/>
      <c r="D889" s="784"/>
      <c r="E889" s="784"/>
      <c r="F889" s="784"/>
      <c r="G889" s="784"/>
      <c r="H889" s="784"/>
      <c r="I889" s="784"/>
      <c r="J889" s="784"/>
      <c r="K889" s="784"/>
      <c r="L889" s="784"/>
      <c r="M889" s="784"/>
      <c r="N889" s="784"/>
      <c r="O889" s="784"/>
      <c r="P889" s="784"/>
      <c r="Q889" s="784"/>
      <c r="R889" s="784"/>
      <c r="S889" s="784"/>
      <c r="T889" s="784"/>
      <c r="U889" s="784"/>
      <c r="V889" s="784"/>
      <c r="W889" s="784"/>
      <c r="X889" s="784"/>
      <c r="Y889" s="784"/>
      <c r="Z889" s="784"/>
      <c r="AA889" s="784"/>
      <c r="AB889" s="784"/>
    </row>
    <row r="890" spans="1:28" ht="13.5" customHeight="1" x14ac:dyDescent="0.3">
      <c r="A890" s="784"/>
      <c r="B890" s="784"/>
      <c r="C890" s="784"/>
      <c r="D890" s="784"/>
      <c r="E890" s="784"/>
      <c r="F890" s="784"/>
      <c r="G890" s="784"/>
      <c r="H890" s="784"/>
      <c r="I890" s="784"/>
      <c r="J890" s="784"/>
      <c r="K890" s="784"/>
      <c r="L890" s="784"/>
      <c r="M890" s="784"/>
      <c r="N890" s="784"/>
      <c r="O890" s="784"/>
      <c r="P890" s="784"/>
      <c r="Q890" s="784"/>
      <c r="R890" s="784"/>
      <c r="S890" s="784"/>
      <c r="T890" s="784"/>
      <c r="U890" s="784"/>
      <c r="V890" s="784"/>
      <c r="W890" s="784"/>
      <c r="X890" s="784"/>
      <c r="Y890" s="784"/>
      <c r="Z890" s="784"/>
      <c r="AA890" s="784"/>
      <c r="AB890" s="784"/>
    </row>
    <row r="891" spans="1:28" ht="13.5" customHeight="1" x14ac:dyDescent="0.3">
      <c r="A891" s="784"/>
      <c r="B891" s="784"/>
      <c r="C891" s="784"/>
      <c r="D891" s="784"/>
      <c r="E891" s="784"/>
      <c r="F891" s="784"/>
      <c r="G891" s="784"/>
      <c r="H891" s="784"/>
      <c r="I891" s="784"/>
      <c r="J891" s="784"/>
      <c r="K891" s="784"/>
      <c r="L891" s="784"/>
      <c r="M891" s="784"/>
      <c r="N891" s="784"/>
      <c r="O891" s="784"/>
      <c r="P891" s="784"/>
      <c r="Q891" s="784"/>
      <c r="R891" s="784"/>
      <c r="S891" s="784"/>
      <c r="T891" s="784"/>
      <c r="U891" s="784"/>
      <c r="V891" s="784"/>
      <c r="W891" s="784"/>
      <c r="X891" s="784"/>
      <c r="Y891" s="784"/>
      <c r="Z891" s="784"/>
      <c r="AA891" s="784"/>
      <c r="AB891" s="784"/>
    </row>
    <row r="892" spans="1:28" ht="13.5" customHeight="1" x14ac:dyDescent="0.3">
      <c r="A892" s="784"/>
      <c r="B892" s="784"/>
      <c r="C892" s="784"/>
      <c r="D892" s="784"/>
      <c r="E892" s="784"/>
      <c r="F892" s="784"/>
      <c r="G892" s="784"/>
      <c r="H892" s="784"/>
      <c r="I892" s="784"/>
      <c r="J892" s="784"/>
      <c r="K892" s="784"/>
      <c r="L892" s="784"/>
      <c r="M892" s="784"/>
      <c r="N892" s="784"/>
      <c r="O892" s="784"/>
      <c r="P892" s="784"/>
      <c r="Q892" s="784"/>
      <c r="R892" s="784"/>
      <c r="S892" s="784"/>
      <c r="T892" s="784"/>
      <c r="U892" s="784"/>
      <c r="V892" s="784"/>
      <c r="W892" s="784"/>
      <c r="X892" s="784"/>
      <c r="Y892" s="784"/>
      <c r="Z892" s="784"/>
      <c r="AA892" s="784"/>
      <c r="AB892" s="784"/>
    </row>
    <row r="893" spans="1:28" ht="13.5" customHeight="1" x14ac:dyDescent="0.3">
      <c r="A893" s="784"/>
      <c r="B893" s="784"/>
      <c r="C893" s="784"/>
      <c r="D893" s="784"/>
      <c r="E893" s="784"/>
      <c r="F893" s="784"/>
      <c r="G893" s="784"/>
      <c r="H893" s="784"/>
      <c r="I893" s="784"/>
      <c r="J893" s="784"/>
      <c r="K893" s="784"/>
      <c r="L893" s="784"/>
      <c r="M893" s="784"/>
      <c r="N893" s="784"/>
      <c r="O893" s="784"/>
      <c r="P893" s="784"/>
      <c r="Q893" s="784"/>
      <c r="R893" s="784"/>
      <c r="S893" s="784"/>
      <c r="T893" s="784"/>
      <c r="U893" s="784"/>
      <c r="V893" s="784"/>
      <c r="W893" s="784"/>
      <c r="X893" s="784"/>
      <c r="Y893" s="784"/>
      <c r="Z893" s="784"/>
      <c r="AA893" s="784"/>
      <c r="AB893" s="784"/>
    </row>
    <row r="894" spans="1:28" ht="13.5" customHeight="1" x14ac:dyDescent="0.3">
      <c r="A894" s="784"/>
      <c r="B894" s="784"/>
      <c r="C894" s="784"/>
      <c r="D894" s="784"/>
      <c r="E894" s="784"/>
      <c r="F894" s="784"/>
      <c r="G894" s="784"/>
      <c r="H894" s="784"/>
      <c r="I894" s="784"/>
      <c r="J894" s="784"/>
      <c r="K894" s="784"/>
      <c r="L894" s="784"/>
      <c r="M894" s="784"/>
      <c r="N894" s="784"/>
      <c r="O894" s="784"/>
      <c r="P894" s="784"/>
      <c r="Q894" s="784"/>
      <c r="R894" s="784"/>
      <c r="S894" s="784"/>
      <c r="T894" s="784"/>
      <c r="U894" s="784"/>
      <c r="V894" s="784"/>
      <c r="W894" s="784"/>
      <c r="X894" s="784"/>
      <c r="Y894" s="784"/>
      <c r="Z894" s="784"/>
      <c r="AA894" s="784"/>
      <c r="AB894" s="784"/>
    </row>
    <row r="895" spans="1:28" ht="13.5" customHeight="1" x14ac:dyDescent="0.3">
      <c r="A895" s="784"/>
      <c r="B895" s="784"/>
      <c r="C895" s="784"/>
      <c r="D895" s="784"/>
      <c r="E895" s="784"/>
      <c r="F895" s="784"/>
      <c r="G895" s="784"/>
      <c r="H895" s="784"/>
      <c r="I895" s="784"/>
      <c r="J895" s="784"/>
      <c r="K895" s="784"/>
      <c r="L895" s="784"/>
      <c r="M895" s="784"/>
      <c r="N895" s="784"/>
      <c r="O895" s="784"/>
      <c r="P895" s="784"/>
      <c r="Q895" s="784"/>
      <c r="R895" s="784"/>
      <c r="S895" s="784"/>
      <c r="T895" s="784"/>
      <c r="U895" s="784"/>
      <c r="V895" s="784"/>
      <c r="W895" s="784"/>
      <c r="X895" s="784"/>
      <c r="Y895" s="784"/>
      <c r="Z895" s="784"/>
      <c r="AA895" s="784"/>
      <c r="AB895" s="784"/>
    </row>
    <row r="896" spans="1:28" ht="13.5" customHeight="1" x14ac:dyDescent="0.3">
      <c r="A896" s="784"/>
      <c r="B896" s="784"/>
      <c r="C896" s="784"/>
      <c r="D896" s="784"/>
      <c r="E896" s="784"/>
      <c r="F896" s="784"/>
      <c r="G896" s="784"/>
      <c r="H896" s="784"/>
      <c r="I896" s="784"/>
      <c r="J896" s="784"/>
      <c r="K896" s="784"/>
      <c r="L896" s="784"/>
      <c r="M896" s="784"/>
      <c r="N896" s="784"/>
      <c r="O896" s="784"/>
      <c r="P896" s="784"/>
      <c r="Q896" s="784"/>
      <c r="R896" s="784"/>
      <c r="S896" s="784"/>
      <c r="T896" s="784"/>
      <c r="U896" s="784"/>
      <c r="V896" s="784"/>
      <c r="W896" s="784"/>
      <c r="X896" s="784"/>
      <c r="Y896" s="784"/>
      <c r="Z896" s="784"/>
      <c r="AA896" s="784"/>
      <c r="AB896" s="784"/>
    </row>
    <row r="897" spans="1:28" ht="13.5" customHeight="1" x14ac:dyDescent="0.3">
      <c r="A897" s="784"/>
      <c r="B897" s="784"/>
      <c r="C897" s="784"/>
      <c r="D897" s="784"/>
      <c r="E897" s="784"/>
      <c r="F897" s="784"/>
      <c r="G897" s="784"/>
      <c r="H897" s="784"/>
      <c r="I897" s="784"/>
      <c r="J897" s="784"/>
      <c r="K897" s="784"/>
      <c r="L897" s="784"/>
      <c r="M897" s="784"/>
      <c r="N897" s="784"/>
      <c r="O897" s="784"/>
      <c r="P897" s="784"/>
      <c r="Q897" s="784"/>
      <c r="R897" s="784"/>
      <c r="S897" s="784"/>
      <c r="T897" s="784"/>
      <c r="U897" s="784"/>
      <c r="V897" s="784"/>
      <c r="W897" s="784"/>
      <c r="X897" s="784"/>
      <c r="Y897" s="784"/>
      <c r="Z897" s="784"/>
      <c r="AA897" s="784"/>
      <c r="AB897" s="784"/>
    </row>
    <row r="898" spans="1:28" ht="13.5" customHeight="1" x14ac:dyDescent="0.3">
      <c r="A898" s="784"/>
      <c r="B898" s="784"/>
      <c r="C898" s="784"/>
      <c r="D898" s="784"/>
      <c r="E898" s="784"/>
      <c r="F898" s="784"/>
      <c r="G898" s="784"/>
      <c r="H898" s="784"/>
      <c r="I898" s="784"/>
      <c r="J898" s="784"/>
      <c r="K898" s="784"/>
      <c r="L898" s="784"/>
      <c r="M898" s="784"/>
      <c r="N898" s="784"/>
      <c r="O898" s="784"/>
      <c r="P898" s="784"/>
      <c r="Q898" s="784"/>
      <c r="R898" s="784"/>
      <c r="S898" s="784"/>
      <c r="T898" s="784"/>
      <c r="U898" s="784"/>
      <c r="V898" s="784"/>
      <c r="W898" s="784"/>
      <c r="X898" s="784"/>
      <c r="Y898" s="784"/>
      <c r="Z898" s="784"/>
      <c r="AA898" s="784"/>
      <c r="AB898" s="784"/>
    </row>
    <row r="899" spans="1:28" ht="13.5" customHeight="1" x14ac:dyDescent="0.3">
      <c r="A899" s="784"/>
      <c r="B899" s="784"/>
      <c r="C899" s="784"/>
      <c r="D899" s="784"/>
      <c r="E899" s="784"/>
      <c r="F899" s="784"/>
      <c r="G899" s="784"/>
      <c r="H899" s="784"/>
      <c r="I899" s="784"/>
      <c r="J899" s="784"/>
      <c r="K899" s="784"/>
      <c r="L899" s="784"/>
      <c r="M899" s="784"/>
      <c r="N899" s="784"/>
      <c r="O899" s="784"/>
      <c r="P899" s="784"/>
      <c r="Q899" s="784"/>
      <c r="R899" s="784"/>
      <c r="S899" s="784"/>
      <c r="T899" s="784"/>
      <c r="U899" s="784"/>
      <c r="V899" s="784"/>
      <c r="W899" s="784"/>
      <c r="X899" s="784"/>
      <c r="Y899" s="784"/>
      <c r="Z899" s="784"/>
      <c r="AA899" s="784"/>
      <c r="AB899" s="784"/>
    </row>
    <row r="900" spans="1:28" ht="13.5" customHeight="1" x14ac:dyDescent="0.3">
      <c r="A900" s="784"/>
      <c r="B900" s="784"/>
      <c r="C900" s="784"/>
      <c r="D900" s="784"/>
      <c r="E900" s="784"/>
      <c r="F900" s="784"/>
      <c r="G900" s="784"/>
      <c r="H900" s="784"/>
      <c r="I900" s="784"/>
      <c r="J900" s="784"/>
      <c r="K900" s="784"/>
      <c r="L900" s="784"/>
      <c r="M900" s="784"/>
      <c r="N900" s="784"/>
      <c r="O900" s="784"/>
      <c r="P900" s="784"/>
      <c r="Q900" s="784"/>
      <c r="R900" s="784"/>
      <c r="S900" s="784"/>
      <c r="T900" s="784"/>
      <c r="U900" s="784"/>
      <c r="V900" s="784"/>
      <c r="W900" s="784"/>
      <c r="X900" s="784"/>
      <c r="Y900" s="784"/>
      <c r="Z900" s="784"/>
      <c r="AA900" s="784"/>
      <c r="AB900" s="784"/>
    </row>
    <row r="901" spans="1:28" ht="13.5" customHeight="1" x14ac:dyDescent="0.3">
      <c r="A901" s="784"/>
      <c r="B901" s="784"/>
      <c r="C901" s="784"/>
      <c r="D901" s="784"/>
      <c r="E901" s="784"/>
      <c r="F901" s="784"/>
      <c r="G901" s="784"/>
      <c r="H901" s="784"/>
      <c r="I901" s="784"/>
      <c r="J901" s="784"/>
      <c r="K901" s="784"/>
      <c r="L901" s="784"/>
      <c r="M901" s="784"/>
      <c r="N901" s="784"/>
      <c r="O901" s="784"/>
      <c r="P901" s="784"/>
      <c r="Q901" s="784"/>
      <c r="R901" s="784"/>
      <c r="S901" s="784"/>
      <c r="T901" s="784"/>
      <c r="U901" s="784"/>
      <c r="V901" s="784"/>
      <c r="W901" s="784"/>
      <c r="X901" s="784"/>
      <c r="Y901" s="784"/>
      <c r="Z901" s="784"/>
      <c r="AA901" s="784"/>
      <c r="AB901" s="784"/>
    </row>
    <row r="902" spans="1:28" ht="13.5" customHeight="1" x14ac:dyDescent="0.3">
      <c r="A902" s="784"/>
      <c r="B902" s="784"/>
      <c r="C902" s="784"/>
      <c r="D902" s="784"/>
      <c r="E902" s="784"/>
      <c r="F902" s="784"/>
      <c r="G902" s="784"/>
      <c r="H902" s="784"/>
      <c r="I902" s="784"/>
      <c r="J902" s="784"/>
      <c r="K902" s="784"/>
      <c r="L902" s="784"/>
      <c r="M902" s="784"/>
      <c r="N902" s="784"/>
      <c r="O902" s="784"/>
      <c r="P902" s="784"/>
      <c r="Q902" s="784"/>
      <c r="R902" s="784"/>
      <c r="S902" s="784"/>
      <c r="T902" s="784"/>
      <c r="U902" s="784"/>
      <c r="V902" s="784"/>
      <c r="W902" s="784"/>
      <c r="X902" s="784"/>
      <c r="Y902" s="784"/>
      <c r="Z902" s="784"/>
      <c r="AA902" s="784"/>
      <c r="AB902" s="784"/>
    </row>
    <row r="903" spans="1:28" ht="13.5" customHeight="1" x14ac:dyDescent="0.3">
      <c r="A903" s="784"/>
      <c r="B903" s="784"/>
      <c r="C903" s="784"/>
      <c r="D903" s="784"/>
      <c r="E903" s="784"/>
      <c r="F903" s="784"/>
      <c r="G903" s="784"/>
      <c r="H903" s="784"/>
      <c r="I903" s="784"/>
      <c r="J903" s="784"/>
      <c r="K903" s="784"/>
      <c r="L903" s="784"/>
      <c r="M903" s="784"/>
      <c r="N903" s="784"/>
      <c r="O903" s="784"/>
      <c r="P903" s="784"/>
      <c r="Q903" s="784"/>
      <c r="R903" s="784"/>
      <c r="S903" s="784"/>
      <c r="T903" s="784"/>
      <c r="U903" s="784"/>
      <c r="V903" s="784"/>
      <c r="W903" s="784"/>
      <c r="X903" s="784"/>
      <c r="Y903" s="784"/>
      <c r="Z903" s="784"/>
      <c r="AA903" s="784"/>
      <c r="AB903" s="784"/>
    </row>
    <row r="904" spans="1:28" ht="13.5" customHeight="1" x14ac:dyDescent="0.3">
      <c r="A904" s="784"/>
      <c r="B904" s="784"/>
      <c r="C904" s="784"/>
      <c r="D904" s="784"/>
      <c r="E904" s="784"/>
      <c r="F904" s="784"/>
      <c r="G904" s="784"/>
      <c r="H904" s="784"/>
      <c r="I904" s="784"/>
      <c r="J904" s="784"/>
      <c r="K904" s="784"/>
      <c r="L904" s="784"/>
      <c r="M904" s="784"/>
      <c r="N904" s="784"/>
      <c r="O904" s="784"/>
      <c r="P904" s="784"/>
      <c r="Q904" s="784"/>
      <c r="R904" s="784"/>
      <c r="S904" s="784"/>
      <c r="T904" s="784"/>
      <c r="U904" s="784"/>
      <c r="V904" s="784"/>
      <c r="W904" s="784"/>
      <c r="X904" s="784"/>
      <c r="Y904" s="784"/>
      <c r="Z904" s="784"/>
      <c r="AA904" s="784"/>
      <c r="AB904" s="784"/>
    </row>
    <row r="905" spans="1:28" ht="13.5" customHeight="1" x14ac:dyDescent="0.3">
      <c r="A905" s="784"/>
      <c r="B905" s="784"/>
      <c r="C905" s="784"/>
      <c r="D905" s="784"/>
      <c r="E905" s="784"/>
      <c r="F905" s="784"/>
      <c r="G905" s="784"/>
      <c r="H905" s="784"/>
      <c r="I905" s="784"/>
      <c r="J905" s="784"/>
      <c r="K905" s="784"/>
      <c r="L905" s="784"/>
      <c r="M905" s="784"/>
      <c r="N905" s="784"/>
      <c r="O905" s="784"/>
      <c r="P905" s="784"/>
      <c r="Q905" s="784"/>
      <c r="R905" s="784"/>
      <c r="S905" s="784"/>
      <c r="T905" s="784"/>
      <c r="U905" s="784"/>
      <c r="V905" s="784"/>
      <c r="W905" s="784"/>
      <c r="X905" s="784"/>
      <c r="Y905" s="784"/>
      <c r="Z905" s="784"/>
      <c r="AA905" s="784"/>
      <c r="AB905" s="784"/>
    </row>
    <row r="906" spans="1:28" ht="13.5" customHeight="1" x14ac:dyDescent="0.3">
      <c r="A906" s="784"/>
      <c r="B906" s="784"/>
      <c r="C906" s="784"/>
      <c r="D906" s="784"/>
      <c r="E906" s="784"/>
      <c r="F906" s="784"/>
      <c r="G906" s="784"/>
      <c r="H906" s="784"/>
      <c r="I906" s="784"/>
      <c r="J906" s="784"/>
      <c r="K906" s="784"/>
      <c r="L906" s="784"/>
      <c r="M906" s="784"/>
      <c r="N906" s="784"/>
      <c r="O906" s="784"/>
      <c r="P906" s="784"/>
      <c r="Q906" s="784"/>
      <c r="R906" s="784"/>
      <c r="S906" s="784"/>
      <c r="T906" s="784"/>
      <c r="U906" s="784"/>
      <c r="V906" s="784"/>
      <c r="W906" s="784"/>
      <c r="X906" s="784"/>
      <c r="Y906" s="784"/>
      <c r="Z906" s="784"/>
      <c r="AA906" s="784"/>
      <c r="AB906" s="784"/>
    </row>
    <row r="907" spans="1:28" ht="13.5" customHeight="1" x14ac:dyDescent="0.3">
      <c r="A907" s="784"/>
      <c r="B907" s="784"/>
      <c r="C907" s="784"/>
      <c r="D907" s="784"/>
      <c r="E907" s="784"/>
      <c r="F907" s="784"/>
      <c r="G907" s="784"/>
      <c r="H907" s="784"/>
      <c r="I907" s="784"/>
      <c r="J907" s="784"/>
      <c r="K907" s="784"/>
      <c r="L907" s="784"/>
      <c r="M907" s="784"/>
      <c r="N907" s="784"/>
      <c r="O907" s="784"/>
      <c r="P907" s="784"/>
      <c r="Q907" s="784"/>
      <c r="R907" s="784"/>
      <c r="S907" s="784"/>
      <c r="T907" s="784"/>
      <c r="U907" s="784"/>
      <c r="V907" s="784"/>
      <c r="W907" s="784"/>
      <c r="X907" s="784"/>
      <c r="Y907" s="784"/>
      <c r="Z907" s="784"/>
      <c r="AA907" s="784"/>
      <c r="AB907" s="784"/>
    </row>
    <row r="908" spans="1:28" ht="13.5" customHeight="1" x14ac:dyDescent="0.3">
      <c r="A908" s="784"/>
      <c r="B908" s="784"/>
      <c r="C908" s="784"/>
      <c r="D908" s="784"/>
      <c r="E908" s="784"/>
      <c r="F908" s="784"/>
      <c r="G908" s="784"/>
      <c r="H908" s="784"/>
      <c r="I908" s="784"/>
      <c r="J908" s="784"/>
      <c r="K908" s="784"/>
      <c r="L908" s="784"/>
      <c r="M908" s="784"/>
      <c r="N908" s="784"/>
      <c r="O908" s="784"/>
      <c r="P908" s="784"/>
      <c r="Q908" s="784"/>
      <c r="R908" s="784"/>
      <c r="S908" s="784"/>
      <c r="T908" s="784"/>
      <c r="U908" s="784"/>
      <c r="V908" s="784"/>
      <c r="W908" s="784"/>
      <c r="X908" s="784"/>
      <c r="Y908" s="784"/>
      <c r="Z908" s="784"/>
      <c r="AA908" s="784"/>
      <c r="AB908" s="784"/>
    </row>
    <row r="909" spans="1:28" ht="13.5" customHeight="1" x14ac:dyDescent="0.3">
      <c r="A909" s="784"/>
      <c r="B909" s="784"/>
      <c r="C909" s="784"/>
      <c r="D909" s="784"/>
      <c r="E909" s="784"/>
      <c r="F909" s="784"/>
      <c r="G909" s="784"/>
      <c r="H909" s="784"/>
      <c r="I909" s="784"/>
      <c r="J909" s="784"/>
      <c r="K909" s="784"/>
      <c r="L909" s="784"/>
      <c r="M909" s="784"/>
      <c r="N909" s="784"/>
      <c r="O909" s="784"/>
      <c r="P909" s="784"/>
      <c r="Q909" s="784"/>
      <c r="R909" s="784"/>
      <c r="S909" s="784"/>
      <c r="T909" s="784"/>
      <c r="U909" s="784"/>
      <c r="V909" s="784"/>
      <c r="W909" s="784"/>
      <c r="X909" s="784"/>
      <c r="Y909" s="784"/>
      <c r="Z909" s="784"/>
      <c r="AA909" s="784"/>
      <c r="AB909" s="784"/>
    </row>
    <row r="910" spans="1:28" ht="13.5" customHeight="1" x14ac:dyDescent="0.3">
      <c r="A910" s="784"/>
      <c r="B910" s="784"/>
      <c r="C910" s="784"/>
      <c r="D910" s="784"/>
      <c r="E910" s="784"/>
      <c r="F910" s="784"/>
      <c r="G910" s="784"/>
      <c r="H910" s="784"/>
      <c r="I910" s="784"/>
      <c r="J910" s="784"/>
      <c r="K910" s="784"/>
      <c r="L910" s="784"/>
      <c r="M910" s="784"/>
      <c r="N910" s="784"/>
      <c r="O910" s="784"/>
      <c r="P910" s="784"/>
      <c r="Q910" s="784"/>
      <c r="R910" s="784"/>
      <c r="S910" s="784"/>
      <c r="T910" s="784"/>
      <c r="U910" s="784"/>
      <c r="V910" s="784"/>
      <c r="W910" s="784"/>
      <c r="X910" s="784"/>
      <c r="Y910" s="784"/>
      <c r="Z910" s="784"/>
      <c r="AA910" s="784"/>
      <c r="AB910" s="784"/>
    </row>
    <row r="911" spans="1:28" ht="13.5" customHeight="1" x14ac:dyDescent="0.3">
      <c r="A911" s="784"/>
      <c r="B911" s="784"/>
      <c r="C911" s="784"/>
      <c r="D911" s="784"/>
      <c r="E911" s="784"/>
      <c r="F911" s="784"/>
      <c r="G911" s="784"/>
      <c r="H911" s="784"/>
      <c r="I911" s="784"/>
      <c r="J911" s="784"/>
      <c r="K911" s="784"/>
      <c r="L911" s="784"/>
      <c r="M911" s="784"/>
      <c r="N911" s="784"/>
      <c r="O911" s="784"/>
      <c r="P911" s="784"/>
      <c r="Q911" s="784"/>
      <c r="R911" s="784"/>
      <c r="S911" s="784"/>
      <c r="T911" s="784"/>
      <c r="U911" s="784"/>
      <c r="V911" s="784"/>
      <c r="W911" s="784"/>
      <c r="X911" s="784"/>
      <c r="Y911" s="784"/>
      <c r="Z911" s="784"/>
      <c r="AA911" s="784"/>
      <c r="AB911" s="784"/>
    </row>
    <row r="912" spans="1:28" ht="13.5" customHeight="1" x14ac:dyDescent="0.3">
      <c r="A912" s="784"/>
      <c r="B912" s="784"/>
      <c r="C912" s="784"/>
      <c r="D912" s="784"/>
      <c r="E912" s="784"/>
      <c r="F912" s="784"/>
      <c r="G912" s="784"/>
      <c r="H912" s="784"/>
      <c r="I912" s="784"/>
      <c r="J912" s="784"/>
      <c r="K912" s="784"/>
      <c r="L912" s="784"/>
      <c r="M912" s="784"/>
      <c r="N912" s="784"/>
      <c r="O912" s="784"/>
      <c r="P912" s="784"/>
      <c r="Q912" s="784"/>
      <c r="R912" s="784"/>
      <c r="S912" s="784"/>
      <c r="T912" s="784"/>
      <c r="U912" s="784"/>
      <c r="V912" s="784"/>
      <c r="W912" s="784"/>
      <c r="X912" s="784"/>
      <c r="Y912" s="784"/>
      <c r="Z912" s="784"/>
      <c r="AA912" s="784"/>
      <c r="AB912" s="784"/>
    </row>
    <row r="913" spans="1:28" ht="13.5" customHeight="1" x14ac:dyDescent="0.3">
      <c r="A913" s="784"/>
      <c r="B913" s="784"/>
      <c r="C913" s="784"/>
      <c r="D913" s="784"/>
      <c r="E913" s="784"/>
      <c r="F913" s="784"/>
      <c r="G913" s="784"/>
      <c r="H913" s="784"/>
      <c r="I913" s="784"/>
      <c r="J913" s="784"/>
      <c r="K913" s="784"/>
      <c r="L913" s="784"/>
      <c r="M913" s="784"/>
      <c r="N913" s="784"/>
      <c r="O913" s="784"/>
      <c r="P913" s="784"/>
      <c r="Q913" s="784"/>
      <c r="R913" s="784"/>
      <c r="S913" s="784"/>
      <c r="T913" s="784"/>
      <c r="U913" s="784"/>
      <c r="V913" s="784"/>
      <c r="W913" s="784"/>
      <c r="X913" s="784"/>
      <c r="Y913" s="784"/>
      <c r="Z913" s="784"/>
      <c r="AA913" s="784"/>
      <c r="AB913" s="784"/>
    </row>
    <row r="914" spans="1:28" ht="13.5" customHeight="1" x14ac:dyDescent="0.3">
      <c r="A914" s="784"/>
      <c r="B914" s="784"/>
      <c r="C914" s="784"/>
      <c r="D914" s="784"/>
      <c r="E914" s="784"/>
      <c r="F914" s="784"/>
      <c r="G914" s="784"/>
      <c r="H914" s="784"/>
      <c r="I914" s="784"/>
      <c r="J914" s="784"/>
      <c r="K914" s="784"/>
      <c r="L914" s="784"/>
      <c r="M914" s="784"/>
      <c r="N914" s="784"/>
      <c r="O914" s="784"/>
      <c r="P914" s="784"/>
      <c r="Q914" s="784"/>
      <c r="R914" s="784"/>
      <c r="S914" s="784"/>
      <c r="T914" s="784"/>
      <c r="U914" s="784"/>
      <c r="V914" s="784"/>
      <c r="W914" s="784"/>
      <c r="X914" s="784"/>
      <c r="Y914" s="784"/>
      <c r="Z914" s="784"/>
      <c r="AA914" s="784"/>
      <c r="AB914" s="784"/>
    </row>
    <row r="915" spans="1:28" ht="13.5" customHeight="1" x14ac:dyDescent="0.3">
      <c r="A915" s="784"/>
      <c r="B915" s="784"/>
      <c r="C915" s="784"/>
      <c r="D915" s="784"/>
      <c r="E915" s="784"/>
      <c r="F915" s="784"/>
      <c r="G915" s="784"/>
      <c r="H915" s="784"/>
      <c r="I915" s="784"/>
      <c r="J915" s="784"/>
      <c r="K915" s="784"/>
      <c r="L915" s="784"/>
      <c r="M915" s="784"/>
      <c r="N915" s="784"/>
      <c r="O915" s="784"/>
      <c r="P915" s="784"/>
      <c r="Q915" s="784"/>
      <c r="R915" s="784"/>
      <c r="S915" s="784"/>
      <c r="T915" s="784"/>
      <c r="U915" s="784"/>
      <c r="V915" s="784"/>
      <c r="W915" s="784"/>
      <c r="X915" s="784"/>
      <c r="Y915" s="784"/>
      <c r="Z915" s="784"/>
      <c r="AA915" s="784"/>
      <c r="AB915" s="784"/>
    </row>
    <row r="916" spans="1:28" ht="13.5" customHeight="1" x14ac:dyDescent="0.3">
      <c r="A916" s="784"/>
      <c r="B916" s="784"/>
      <c r="C916" s="784"/>
      <c r="D916" s="784"/>
      <c r="E916" s="784"/>
      <c r="F916" s="784"/>
      <c r="G916" s="784"/>
      <c r="H916" s="784"/>
      <c r="I916" s="784"/>
      <c r="J916" s="784"/>
      <c r="K916" s="784"/>
      <c r="L916" s="784"/>
      <c r="M916" s="784"/>
      <c r="N916" s="784"/>
      <c r="O916" s="784"/>
      <c r="P916" s="784"/>
      <c r="Q916" s="784"/>
      <c r="R916" s="784"/>
      <c r="S916" s="784"/>
      <c r="T916" s="784"/>
      <c r="U916" s="784"/>
      <c r="V916" s="784"/>
      <c r="W916" s="784"/>
      <c r="X916" s="784"/>
      <c r="Y916" s="784"/>
      <c r="Z916" s="784"/>
      <c r="AA916" s="784"/>
      <c r="AB916" s="784"/>
    </row>
    <row r="917" spans="1:28" ht="13.5" customHeight="1" x14ac:dyDescent="0.3">
      <c r="A917" s="784"/>
      <c r="B917" s="784"/>
      <c r="C917" s="784"/>
      <c r="D917" s="784"/>
      <c r="E917" s="784"/>
      <c r="F917" s="784"/>
      <c r="G917" s="784"/>
      <c r="H917" s="784"/>
      <c r="I917" s="784"/>
      <c r="J917" s="784"/>
      <c r="K917" s="784"/>
      <c r="L917" s="784"/>
      <c r="M917" s="784"/>
      <c r="N917" s="784"/>
      <c r="O917" s="784"/>
      <c r="P917" s="784"/>
      <c r="Q917" s="784"/>
      <c r="R917" s="784"/>
      <c r="S917" s="784"/>
      <c r="T917" s="784"/>
      <c r="U917" s="784"/>
      <c r="V917" s="784"/>
      <c r="W917" s="784"/>
      <c r="X917" s="784"/>
      <c r="Y917" s="784"/>
      <c r="Z917" s="784"/>
      <c r="AA917" s="784"/>
      <c r="AB917" s="784"/>
    </row>
    <row r="918" spans="1:28" ht="13.5" customHeight="1" x14ac:dyDescent="0.3">
      <c r="A918" s="784"/>
      <c r="B918" s="784"/>
      <c r="C918" s="784"/>
      <c r="D918" s="784"/>
      <c r="E918" s="784"/>
      <c r="F918" s="784"/>
      <c r="G918" s="784"/>
      <c r="H918" s="784"/>
      <c r="I918" s="784"/>
      <c r="J918" s="784"/>
      <c r="K918" s="784"/>
      <c r="L918" s="784"/>
      <c r="M918" s="784"/>
      <c r="N918" s="784"/>
      <c r="O918" s="784"/>
      <c r="P918" s="784"/>
      <c r="Q918" s="784"/>
      <c r="R918" s="784"/>
      <c r="S918" s="784"/>
      <c r="T918" s="784"/>
      <c r="U918" s="784"/>
      <c r="V918" s="784"/>
      <c r="W918" s="784"/>
      <c r="X918" s="784"/>
      <c r="Y918" s="784"/>
      <c r="Z918" s="784"/>
      <c r="AA918" s="784"/>
      <c r="AB918" s="784"/>
    </row>
    <row r="919" spans="1:28" ht="13.5" customHeight="1" x14ac:dyDescent="0.3">
      <c r="A919" s="784"/>
      <c r="B919" s="784"/>
      <c r="C919" s="784"/>
      <c r="D919" s="784"/>
      <c r="E919" s="784"/>
      <c r="F919" s="784"/>
      <c r="G919" s="784"/>
      <c r="H919" s="784"/>
      <c r="I919" s="784"/>
      <c r="J919" s="784"/>
      <c r="K919" s="784"/>
      <c r="L919" s="784"/>
      <c r="M919" s="784"/>
      <c r="N919" s="784"/>
      <c r="O919" s="784"/>
      <c r="P919" s="784"/>
      <c r="Q919" s="784"/>
      <c r="R919" s="784"/>
      <c r="S919" s="784"/>
      <c r="T919" s="784"/>
      <c r="U919" s="784"/>
      <c r="V919" s="784"/>
      <c r="W919" s="784"/>
      <c r="X919" s="784"/>
      <c r="Y919" s="784"/>
      <c r="Z919" s="784"/>
      <c r="AA919" s="784"/>
      <c r="AB919" s="784"/>
    </row>
    <row r="920" spans="1:28" ht="13.5" customHeight="1" x14ac:dyDescent="0.3">
      <c r="A920" s="784"/>
      <c r="B920" s="784"/>
      <c r="C920" s="784"/>
      <c r="D920" s="784"/>
      <c r="E920" s="784"/>
      <c r="F920" s="784"/>
      <c r="G920" s="784"/>
      <c r="H920" s="784"/>
      <c r="I920" s="784"/>
      <c r="J920" s="784"/>
      <c r="K920" s="784"/>
      <c r="L920" s="784"/>
      <c r="M920" s="784"/>
      <c r="N920" s="784"/>
      <c r="O920" s="784"/>
      <c r="P920" s="784"/>
      <c r="Q920" s="784"/>
      <c r="R920" s="784"/>
      <c r="S920" s="784"/>
      <c r="T920" s="784"/>
      <c r="U920" s="784"/>
      <c r="V920" s="784"/>
      <c r="W920" s="784"/>
      <c r="X920" s="784"/>
      <c r="Y920" s="784"/>
      <c r="Z920" s="784"/>
      <c r="AA920" s="784"/>
      <c r="AB920" s="784"/>
    </row>
    <row r="921" spans="1:28" ht="13.5" customHeight="1" x14ac:dyDescent="0.3">
      <c r="A921" s="784"/>
      <c r="B921" s="784"/>
      <c r="C921" s="784"/>
      <c r="D921" s="784"/>
      <c r="E921" s="784"/>
      <c r="F921" s="784"/>
      <c r="G921" s="784"/>
      <c r="H921" s="784"/>
      <c r="I921" s="784"/>
      <c r="J921" s="784"/>
      <c r="K921" s="784"/>
      <c r="L921" s="784"/>
      <c r="M921" s="784"/>
      <c r="N921" s="784"/>
      <c r="O921" s="784"/>
      <c r="P921" s="784"/>
      <c r="Q921" s="784"/>
      <c r="R921" s="784"/>
      <c r="S921" s="784"/>
      <c r="T921" s="784"/>
      <c r="U921" s="784"/>
      <c r="V921" s="784"/>
      <c r="W921" s="784"/>
      <c r="X921" s="784"/>
      <c r="Y921" s="784"/>
      <c r="Z921" s="784"/>
      <c r="AA921" s="784"/>
      <c r="AB921" s="784"/>
    </row>
    <row r="922" spans="1:28" ht="13.5" customHeight="1" x14ac:dyDescent="0.3">
      <c r="A922" s="784"/>
      <c r="B922" s="784"/>
      <c r="C922" s="784"/>
      <c r="D922" s="784"/>
      <c r="E922" s="784"/>
      <c r="F922" s="784"/>
      <c r="G922" s="784"/>
      <c r="H922" s="784"/>
      <c r="I922" s="784"/>
      <c r="J922" s="784"/>
      <c r="K922" s="784"/>
      <c r="L922" s="784"/>
      <c r="M922" s="784"/>
      <c r="N922" s="784"/>
      <c r="O922" s="784"/>
      <c r="P922" s="784"/>
      <c r="Q922" s="784"/>
      <c r="R922" s="784"/>
      <c r="S922" s="784"/>
      <c r="T922" s="784"/>
      <c r="U922" s="784"/>
      <c r="V922" s="784"/>
      <c r="W922" s="784"/>
      <c r="X922" s="784"/>
      <c r="Y922" s="784"/>
      <c r="Z922" s="784"/>
      <c r="AA922" s="784"/>
      <c r="AB922" s="784"/>
    </row>
    <row r="923" spans="1:28" ht="13.5" customHeight="1" x14ac:dyDescent="0.3">
      <c r="A923" s="784"/>
      <c r="B923" s="784"/>
      <c r="C923" s="784"/>
      <c r="D923" s="784"/>
      <c r="E923" s="784"/>
      <c r="F923" s="784"/>
      <c r="G923" s="784"/>
      <c r="H923" s="784"/>
      <c r="I923" s="784"/>
      <c r="J923" s="784"/>
      <c r="K923" s="784"/>
      <c r="L923" s="784"/>
      <c r="M923" s="784"/>
      <c r="N923" s="784"/>
      <c r="O923" s="784"/>
      <c r="P923" s="784"/>
      <c r="Q923" s="784"/>
      <c r="R923" s="784"/>
      <c r="S923" s="784"/>
      <c r="T923" s="784"/>
      <c r="U923" s="784"/>
      <c r="V923" s="784"/>
      <c r="W923" s="784"/>
      <c r="X923" s="784"/>
      <c r="Y923" s="784"/>
      <c r="Z923" s="784"/>
      <c r="AA923" s="784"/>
      <c r="AB923" s="784"/>
    </row>
    <row r="924" spans="1:28" ht="13.5" customHeight="1" x14ac:dyDescent="0.3">
      <c r="A924" s="784"/>
      <c r="B924" s="784"/>
      <c r="C924" s="784"/>
      <c r="D924" s="784"/>
      <c r="E924" s="784"/>
      <c r="F924" s="784"/>
      <c r="G924" s="784"/>
      <c r="H924" s="784"/>
      <c r="I924" s="784"/>
      <c r="J924" s="784"/>
      <c r="K924" s="784"/>
      <c r="L924" s="784"/>
      <c r="M924" s="784"/>
      <c r="N924" s="784"/>
      <c r="O924" s="784"/>
      <c r="P924" s="784"/>
      <c r="Q924" s="784"/>
      <c r="R924" s="784"/>
      <c r="S924" s="784"/>
      <c r="T924" s="784"/>
      <c r="U924" s="784"/>
      <c r="V924" s="784"/>
      <c r="W924" s="784"/>
      <c r="X924" s="784"/>
      <c r="Y924" s="784"/>
      <c r="Z924" s="784"/>
      <c r="AA924" s="784"/>
      <c r="AB924" s="784"/>
    </row>
    <row r="925" spans="1:28" ht="13.5" customHeight="1" x14ac:dyDescent="0.3">
      <c r="A925" s="784"/>
      <c r="B925" s="784"/>
      <c r="C925" s="784"/>
      <c r="D925" s="784"/>
      <c r="E925" s="784"/>
      <c r="F925" s="784"/>
      <c r="G925" s="784"/>
      <c r="H925" s="784"/>
      <c r="I925" s="784"/>
      <c r="J925" s="784"/>
      <c r="K925" s="784"/>
      <c r="L925" s="784"/>
      <c r="M925" s="784"/>
      <c r="N925" s="784"/>
      <c r="O925" s="784"/>
      <c r="P925" s="784"/>
      <c r="Q925" s="784"/>
      <c r="R925" s="784"/>
      <c r="S925" s="784"/>
      <c r="T925" s="784"/>
      <c r="U925" s="784"/>
      <c r="V925" s="784"/>
      <c r="W925" s="784"/>
      <c r="X925" s="784"/>
      <c r="Y925" s="784"/>
      <c r="Z925" s="784"/>
      <c r="AA925" s="784"/>
      <c r="AB925" s="784"/>
    </row>
    <row r="926" spans="1:28" ht="13.5" customHeight="1" x14ac:dyDescent="0.3">
      <c r="A926" s="784"/>
      <c r="B926" s="784"/>
      <c r="C926" s="784"/>
      <c r="D926" s="784"/>
      <c r="E926" s="784"/>
      <c r="F926" s="784"/>
      <c r="G926" s="784"/>
      <c r="H926" s="784"/>
      <c r="I926" s="784"/>
      <c r="J926" s="784"/>
      <c r="K926" s="784"/>
      <c r="L926" s="784"/>
      <c r="M926" s="784"/>
      <c r="N926" s="784"/>
      <c r="O926" s="784"/>
      <c r="P926" s="784"/>
      <c r="Q926" s="784"/>
      <c r="R926" s="784"/>
      <c r="S926" s="784"/>
      <c r="T926" s="784"/>
      <c r="U926" s="784"/>
      <c r="V926" s="784"/>
      <c r="W926" s="784"/>
      <c r="X926" s="784"/>
      <c r="Y926" s="784"/>
      <c r="Z926" s="784"/>
      <c r="AA926" s="784"/>
      <c r="AB926" s="784"/>
    </row>
    <row r="927" spans="1:28" ht="13.5" customHeight="1" x14ac:dyDescent="0.3">
      <c r="A927" s="784"/>
      <c r="B927" s="784"/>
      <c r="C927" s="784"/>
      <c r="D927" s="784"/>
      <c r="E927" s="784"/>
      <c r="F927" s="784"/>
      <c r="G927" s="784"/>
      <c r="H927" s="784"/>
      <c r="I927" s="784"/>
      <c r="J927" s="784"/>
      <c r="K927" s="784"/>
      <c r="L927" s="784"/>
      <c r="M927" s="784"/>
      <c r="N927" s="784"/>
      <c r="O927" s="784"/>
      <c r="P927" s="784"/>
      <c r="Q927" s="784"/>
      <c r="R927" s="784"/>
      <c r="S927" s="784"/>
      <c r="T927" s="784"/>
      <c r="U927" s="784"/>
      <c r="V927" s="784"/>
      <c r="W927" s="784"/>
      <c r="X927" s="784"/>
      <c r="Y927" s="784"/>
      <c r="Z927" s="784"/>
      <c r="AA927" s="784"/>
      <c r="AB927" s="784"/>
    </row>
    <row r="928" spans="1:28" ht="13.5" customHeight="1" x14ac:dyDescent="0.3">
      <c r="A928" s="784"/>
      <c r="B928" s="784"/>
      <c r="C928" s="784"/>
      <c r="D928" s="784"/>
      <c r="E928" s="784"/>
      <c r="F928" s="784"/>
      <c r="G928" s="784"/>
      <c r="H928" s="784"/>
      <c r="I928" s="784"/>
      <c r="J928" s="784"/>
      <c r="K928" s="784"/>
      <c r="L928" s="784"/>
      <c r="M928" s="784"/>
      <c r="N928" s="784"/>
      <c r="O928" s="784"/>
      <c r="P928" s="784"/>
      <c r="Q928" s="784"/>
      <c r="R928" s="784"/>
      <c r="S928" s="784"/>
      <c r="T928" s="784"/>
      <c r="U928" s="784"/>
      <c r="V928" s="784"/>
      <c r="W928" s="784"/>
      <c r="X928" s="784"/>
      <c r="Y928" s="784"/>
      <c r="Z928" s="784"/>
      <c r="AA928" s="784"/>
      <c r="AB928" s="784"/>
    </row>
    <row r="929" spans="1:28" ht="13.5" customHeight="1" x14ac:dyDescent="0.3">
      <c r="A929" s="784"/>
      <c r="B929" s="784"/>
      <c r="C929" s="784"/>
      <c r="D929" s="784"/>
      <c r="E929" s="784"/>
      <c r="F929" s="784"/>
      <c r="G929" s="784"/>
      <c r="H929" s="784"/>
      <c r="I929" s="784"/>
      <c r="J929" s="784"/>
      <c r="K929" s="784"/>
      <c r="L929" s="784"/>
      <c r="M929" s="784"/>
      <c r="N929" s="784"/>
      <c r="O929" s="784"/>
      <c r="P929" s="784"/>
      <c r="Q929" s="784"/>
      <c r="R929" s="784"/>
      <c r="S929" s="784"/>
      <c r="T929" s="784"/>
      <c r="U929" s="784"/>
      <c r="V929" s="784"/>
      <c r="W929" s="784"/>
      <c r="X929" s="784"/>
      <c r="Y929" s="784"/>
      <c r="Z929" s="784"/>
      <c r="AA929" s="784"/>
      <c r="AB929" s="784"/>
    </row>
    <row r="930" spans="1:28" ht="13.5" customHeight="1" x14ac:dyDescent="0.3">
      <c r="A930" s="784"/>
      <c r="B930" s="784"/>
      <c r="C930" s="784"/>
      <c r="D930" s="784"/>
      <c r="E930" s="784"/>
      <c r="F930" s="784"/>
      <c r="G930" s="784"/>
      <c r="H930" s="784"/>
      <c r="I930" s="784"/>
      <c r="J930" s="784"/>
      <c r="K930" s="784"/>
      <c r="L930" s="784"/>
      <c r="M930" s="784"/>
      <c r="N930" s="784"/>
      <c r="O930" s="784"/>
      <c r="P930" s="784"/>
      <c r="Q930" s="784"/>
      <c r="R930" s="784"/>
      <c r="S930" s="784"/>
      <c r="T930" s="784"/>
      <c r="U930" s="784"/>
      <c r="V930" s="784"/>
      <c r="W930" s="784"/>
      <c r="X930" s="784"/>
      <c r="Y930" s="784"/>
      <c r="Z930" s="784"/>
      <c r="AA930" s="784"/>
      <c r="AB930" s="784"/>
    </row>
    <row r="931" spans="1:28" ht="13.5" customHeight="1" x14ac:dyDescent="0.3">
      <c r="A931" s="784"/>
      <c r="B931" s="784"/>
      <c r="C931" s="784"/>
      <c r="D931" s="784"/>
      <c r="E931" s="784"/>
      <c r="F931" s="784"/>
      <c r="G931" s="784"/>
      <c r="H931" s="784"/>
      <c r="I931" s="784"/>
      <c r="J931" s="784"/>
      <c r="K931" s="784"/>
      <c r="L931" s="784"/>
      <c r="M931" s="784"/>
      <c r="N931" s="784"/>
      <c r="O931" s="784"/>
      <c r="P931" s="784"/>
      <c r="Q931" s="784"/>
      <c r="R931" s="784"/>
      <c r="S931" s="784"/>
      <c r="T931" s="784"/>
      <c r="U931" s="784"/>
      <c r="V931" s="784"/>
      <c r="W931" s="784"/>
      <c r="X931" s="784"/>
      <c r="Y931" s="784"/>
      <c r="Z931" s="784"/>
      <c r="AA931" s="784"/>
      <c r="AB931" s="784"/>
    </row>
    <row r="932" spans="1:28" ht="13.5" customHeight="1" x14ac:dyDescent="0.3">
      <c r="A932" s="784"/>
      <c r="B932" s="784"/>
      <c r="C932" s="784"/>
      <c r="D932" s="784"/>
      <c r="E932" s="784"/>
      <c r="F932" s="784"/>
      <c r="G932" s="784"/>
      <c r="H932" s="784"/>
      <c r="I932" s="784"/>
      <c r="J932" s="784"/>
      <c r="K932" s="784"/>
      <c r="L932" s="784"/>
      <c r="M932" s="784"/>
      <c r="N932" s="784"/>
      <c r="O932" s="784"/>
      <c r="P932" s="784"/>
      <c r="Q932" s="784"/>
      <c r="R932" s="784"/>
      <c r="S932" s="784"/>
      <c r="T932" s="784"/>
      <c r="U932" s="784"/>
      <c r="V932" s="784"/>
      <c r="W932" s="784"/>
      <c r="X932" s="784"/>
      <c r="Y932" s="784"/>
      <c r="Z932" s="784"/>
      <c r="AA932" s="784"/>
      <c r="AB932" s="784"/>
    </row>
    <row r="933" spans="1:28" ht="13.5" customHeight="1" x14ac:dyDescent="0.3">
      <c r="A933" s="784"/>
      <c r="B933" s="784"/>
      <c r="C933" s="784"/>
      <c r="D933" s="784"/>
      <c r="E933" s="784"/>
      <c r="F933" s="784"/>
      <c r="G933" s="784"/>
      <c r="H933" s="784"/>
      <c r="I933" s="784"/>
      <c r="J933" s="784"/>
      <c r="K933" s="784"/>
      <c r="L933" s="784"/>
      <c r="M933" s="784"/>
      <c r="N933" s="784"/>
      <c r="O933" s="784"/>
      <c r="P933" s="784"/>
      <c r="Q933" s="784"/>
      <c r="R933" s="784"/>
      <c r="S933" s="784"/>
      <c r="T933" s="784"/>
      <c r="U933" s="784"/>
      <c r="V933" s="784"/>
      <c r="W933" s="784"/>
      <c r="X933" s="784"/>
      <c r="Y933" s="784"/>
      <c r="Z933" s="784"/>
      <c r="AA933" s="784"/>
      <c r="AB933" s="784"/>
    </row>
    <row r="934" spans="1:28" ht="13.5" customHeight="1" x14ac:dyDescent="0.3">
      <c r="A934" s="784"/>
      <c r="B934" s="784"/>
      <c r="C934" s="784"/>
      <c r="D934" s="784"/>
      <c r="E934" s="784"/>
      <c r="F934" s="784"/>
      <c r="G934" s="784"/>
      <c r="H934" s="784"/>
      <c r="I934" s="784"/>
      <c r="J934" s="784"/>
      <c r="K934" s="784"/>
      <c r="L934" s="784"/>
      <c r="M934" s="784"/>
      <c r="N934" s="784"/>
      <c r="O934" s="784"/>
      <c r="P934" s="784"/>
      <c r="Q934" s="784"/>
      <c r="R934" s="784"/>
      <c r="S934" s="784"/>
      <c r="T934" s="784"/>
      <c r="U934" s="784"/>
      <c r="V934" s="784"/>
      <c r="W934" s="784"/>
      <c r="X934" s="784"/>
      <c r="Y934" s="784"/>
      <c r="Z934" s="784"/>
      <c r="AA934" s="784"/>
      <c r="AB934" s="784"/>
    </row>
    <row r="935" spans="1:28" ht="13.5" customHeight="1" x14ac:dyDescent="0.3">
      <c r="A935" s="784"/>
      <c r="B935" s="784"/>
      <c r="C935" s="784"/>
      <c r="D935" s="784"/>
      <c r="E935" s="784"/>
      <c r="F935" s="784"/>
      <c r="G935" s="784"/>
      <c r="H935" s="784"/>
      <c r="I935" s="784"/>
      <c r="J935" s="784"/>
      <c r="K935" s="784"/>
      <c r="L935" s="784"/>
      <c r="M935" s="784"/>
      <c r="N935" s="784"/>
      <c r="O935" s="784"/>
      <c r="P935" s="784"/>
      <c r="Q935" s="784"/>
      <c r="R935" s="784"/>
      <c r="S935" s="784"/>
      <c r="T935" s="784"/>
      <c r="U935" s="784"/>
      <c r="V935" s="784"/>
      <c r="W935" s="784"/>
      <c r="X935" s="784"/>
      <c r="Y935" s="784"/>
      <c r="Z935" s="784"/>
      <c r="AA935" s="784"/>
      <c r="AB935" s="784"/>
    </row>
    <row r="936" spans="1:28" ht="13.5" customHeight="1" x14ac:dyDescent="0.3">
      <c r="A936" s="784"/>
      <c r="B936" s="784"/>
      <c r="C936" s="784"/>
      <c r="D936" s="784"/>
      <c r="E936" s="784"/>
      <c r="F936" s="784"/>
      <c r="G936" s="784"/>
      <c r="H936" s="784"/>
      <c r="I936" s="784"/>
      <c r="J936" s="784"/>
      <c r="K936" s="784"/>
      <c r="L936" s="784"/>
      <c r="M936" s="784"/>
      <c r="N936" s="784"/>
      <c r="O936" s="784"/>
      <c r="P936" s="784"/>
      <c r="Q936" s="784"/>
      <c r="R936" s="784"/>
      <c r="S936" s="784"/>
      <c r="T936" s="784"/>
      <c r="U936" s="784"/>
      <c r="V936" s="784"/>
      <c r="W936" s="784"/>
      <c r="X936" s="784"/>
      <c r="Y936" s="784"/>
      <c r="Z936" s="784"/>
      <c r="AA936" s="784"/>
      <c r="AB936" s="784"/>
    </row>
    <row r="937" spans="1:28" ht="13.5" customHeight="1" x14ac:dyDescent="0.3">
      <c r="A937" s="784"/>
      <c r="B937" s="784"/>
      <c r="C937" s="784"/>
      <c r="D937" s="784"/>
      <c r="E937" s="784"/>
      <c r="F937" s="784"/>
      <c r="G937" s="784"/>
      <c r="H937" s="784"/>
      <c r="I937" s="784"/>
      <c r="J937" s="784"/>
      <c r="K937" s="784"/>
      <c r="L937" s="784"/>
      <c r="M937" s="784"/>
      <c r="N937" s="784"/>
      <c r="O937" s="784"/>
      <c r="P937" s="784"/>
      <c r="Q937" s="784"/>
      <c r="R937" s="784"/>
      <c r="S937" s="784"/>
      <c r="T937" s="784"/>
      <c r="U937" s="784"/>
      <c r="V937" s="784"/>
      <c r="W937" s="784"/>
      <c r="X937" s="784"/>
      <c r="Y937" s="784"/>
      <c r="Z937" s="784"/>
      <c r="AA937" s="784"/>
      <c r="AB937" s="784"/>
    </row>
    <row r="938" spans="1:28" ht="13.5" customHeight="1" x14ac:dyDescent="0.3">
      <c r="A938" s="784"/>
      <c r="B938" s="784"/>
      <c r="C938" s="784"/>
      <c r="D938" s="784"/>
      <c r="E938" s="784"/>
      <c r="F938" s="784"/>
      <c r="G938" s="784"/>
      <c r="H938" s="784"/>
      <c r="I938" s="784"/>
      <c r="J938" s="784"/>
      <c r="K938" s="784"/>
      <c r="L938" s="784"/>
      <c r="M938" s="784"/>
      <c r="N938" s="784"/>
      <c r="O938" s="784"/>
      <c r="P938" s="784"/>
      <c r="Q938" s="784"/>
      <c r="R938" s="784"/>
      <c r="S938" s="784"/>
      <c r="T938" s="784"/>
      <c r="U938" s="784"/>
      <c r="V938" s="784"/>
      <c r="W938" s="784"/>
      <c r="X938" s="784"/>
      <c r="Y938" s="784"/>
      <c r="Z938" s="784"/>
      <c r="AA938" s="784"/>
      <c r="AB938" s="784"/>
    </row>
    <row r="939" spans="1:28" ht="13.5" customHeight="1" x14ac:dyDescent="0.3">
      <c r="A939" s="784"/>
      <c r="B939" s="784"/>
      <c r="C939" s="784"/>
      <c r="D939" s="784"/>
      <c r="E939" s="784"/>
      <c r="F939" s="784"/>
      <c r="G939" s="784"/>
      <c r="H939" s="784"/>
      <c r="I939" s="784"/>
      <c r="J939" s="784"/>
      <c r="K939" s="784"/>
      <c r="L939" s="784"/>
      <c r="M939" s="784"/>
      <c r="N939" s="784"/>
      <c r="O939" s="784"/>
      <c r="P939" s="784"/>
      <c r="Q939" s="784"/>
      <c r="R939" s="784"/>
      <c r="S939" s="784"/>
      <c r="T939" s="784"/>
      <c r="U939" s="784"/>
      <c r="V939" s="784"/>
      <c r="W939" s="784"/>
      <c r="X939" s="784"/>
      <c r="Y939" s="784"/>
      <c r="Z939" s="784"/>
      <c r="AA939" s="784"/>
      <c r="AB939" s="784"/>
    </row>
    <row r="940" spans="1:28" ht="13.5" customHeight="1" x14ac:dyDescent="0.3">
      <c r="A940" s="784"/>
      <c r="B940" s="784"/>
      <c r="C940" s="784"/>
      <c r="D940" s="784"/>
      <c r="E940" s="784"/>
      <c r="F940" s="784"/>
      <c r="G940" s="784"/>
      <c r="H940" s="784"/>
      <c r="I940" s="784"/>
      <c r="J940" s="784"/>
      <c r="K940" s="784"/>
      <c r="L940" s="784"/>
      <c r="M940" s="784"/>
      <c r="N940" s="784"/>
      <c r="O940" s="784"/>
      <c r="P940" s="784"/>
      <c r="Q940" s="784"/>
      <c r="R940" s="784"/>
      <c r="S940" s="784"/>
      <c r="T940" s="784"/>
      <c r="U940" s="784"/>
      <c r="V940" s="784"/>
      <c r="W940" s="784"/>
      <c r="X940" s="784"/>
      <c r="Y940" s="784"/>
      <c r="Z940" s="784"/>
      <c r="AA940" s="784"/>
      <c r="AB940" s="784"/>
    </row>
    <row r="941" spans="1:28" ht="13.5" customHeight="1" x14ac:dyDescent="0.3">
      <c r="A941" s="784"/>
      <c r="B941" s="784"/>
      <c r="C941" s="784"/>
      <c r="D941" s="784"/>
      <c r="E941" s="784"/>
      <c r="F941" s="784"/>
      <c r="G941" s="784"/>
      <c r="H941" s="784"/>
      <c r="I941" s="784"/>
      <c r="J941" s="784"/>
      <c r="K941" s="784"/>
      <c r="L941" s="784"/>
      <c r="M941" s="784"/>
      <c r="N941" s="784"/>
      <c r="O941" s="784"/>
      <c r="P941" s="784"/>
      <c r="Q941" s="784"/>
      <c r="R941" s="784"/>
      <c r="S941" s="784"/>
      <c r="T941" s="784"/>
      <c r="U941" s="784"/>
      <c r="V941" s="784"/>
      <c r="W941" s="784"/>
      <c r="X941" s="784"/>
      <c r="Y941" s="784"/>
      <c r="Z941" s="784"/>
      <c r="AA941" s="784"/>
      <c r="AB941" s="784"/>
    </row>
    <row r="942" spans="1:28" ht="13.5" customHeight="1" x14ac:dyDescent="0.3">
      <c r="A942" s="784"/>
      <c r="B942" s="784"/>
      <c r="C942" s="784"/>
      <c r="D942" s="784"/>
      <c r="E942" s="784"/>
      <c r="F942" s="784"/>
      <c r="G942" s="784"/>
      <c r="H942" s="784"/>
      <c r="I942" s="784"/>
      <c r="J942" s="784"/>
      <c r="K942" s="784"/>
      <c r="L942" s="784"/>
      <c r="M942" s="784"/>
      <c r="N942" s="784"/>
      <c r="O942" s="784"/>
      <c r="P942" s="784"/>
      <c r="Q942" s="784"/>
      <c r="R942" s="784"/>
      <c r="S942" s="784"/>
      <c r="T942" s="784"/>
      <c r="U942" s="784"/>
      <c r="V942" s="784"/>
      <c r="W942" s="784"/>
      <c r="X942" s="784"/>
      <c r="Y942" s="784"/>
      <c r="Z942" s="784"/>
      <c r="AA942" s="784"/>
      <c r="AB942" s="784"/>
    </row>
    <row r="943" spans="1:28" ht="13.5" customHeight="1" x14ac:dyDescent="0.3">
      <c r="A943" s="784"/>
      <c r="B943" s="784"/>
      <c r="C943" s="784"/>
      <c r="D943" s="784"/>
      <c r="E943" s="784"/>
      <c r="F943" s="784"/>
      <c r="G943" s="784"/>
      <c r="H943" s="784"/>
      <c r="I943" s="784"/>
      <c r="J943" s="784"/>
      <c r="K943" s="784"/>
      <c r="L943" s="784"/>
      <c r="M943" s="784"/>
      <c r="N943" s="784"/>
      <c r="O943" s="784"/>
      <c r="P943" s="784"/>
      <c r="Q943" s="784"/>
      <c r="R943" s="784"/>
      <c r="S943" s="784"/>
      <c r="T943" s="784"/>
      <c r="U943" s="784"/>
      <c r="V943" s="784"/>
      <c r="W943" s="784"/>
      <c r="X943" s="784"/>
      <c r="Y943" s="784"/>
      <c r="Z943" s="784"/>
      <c r="AA943" s="784"/>
      <c r="AB943" s="784"/>
    </row>
    <row r="944" spans="1:28" ht="13.5" customHeight="1" x14ac:dyDescent="0.3">
      <c r="A944" s="784"/>
      <c r="B944" s="784"/>
      <c r="C944" s="784"/>
      <c r="D944" s="784"/>
      <c r="E944" s="784"/>
      <c r="F944" s="784"/>
      <c r="G944" s="784"/>
      <c r="H944" s="784"/>
      <c r="I944" s="784"/>
      <c r="J944" s="784"/>
      <c r="K944" s="784"/>
      <c r="L944" s="784"/>
      <c r="M944" s="784"/>
      <c r="N944" s="784"/>
      <c r="O944" s="784"/>
      <c r="P944" s="784"/>
      <c r="Q944" s="784"/>
      <c r="R944" s="784"/>
      <c r="S944" s="784"/>
      <c r="T944" s="784"/>
      <c r="U944" s="784"/>
      <c r="V944" s="784"/>
      <c r="W944" s="784"/>
      <c r="X944" s="784"/>
      <c r="Y944" s="784"/>
      <c r="Z944" s="784"/>
      <c r="AA944" s="784"/>
      <c r="AB944" s="784"/>
    </row>
    <row r="945" spans="1:28" ht="13.5" customHeight="1" x14ac:dyDescent="0.3">
      <c r="A945" s="784"/>
      <c r="B945" s="784"/>
      <c r="C945" s="784"/>
      <c r="D945" s="784"/>
      <c r="E945" s="784"/>
      <c r="F945" s="784"/>
      <c r="G945" s="784"/>
      <c r="H945" s="784"/>
      <c r="I945" s="784"/>
      <c r="J945" s="784"/>
      <c r="K945" s="784"/>
      <c r="L945" s="784"/>
      <c r="M945" s="784"/>
      <c r="N945" s="784"/>
      <c r="O945" s="784"/>
      <c r="P945" s="784"/>
      <c r="Q945" s="784"/>
      <c r="R945" s="784"/>
      <c r="S945" s="784"/>
      <c r="T945" s="784"/>
      <c r="U945" s="784"/>
      <c r="V945" s="784"/>
      <c r="W945" s="784"/>
      <c r="X945" s="784"/>
      <c r="Y945" s="784"/>
      <c r="Z945" s="784"/>
      <c r="AA945" s="784"/>
      <c r="AB945" s="784"/>
    </row>
    <row r="946" spans="1:28" ht="13.5" customHeight="1" x14ac:dyDescent="0.3">
      <c r="A946" s="784"/>
      <c r="B946" s="784"/>
      <c r="C946" s="784"/>
      <c r="D946" s="784"/>
      <c r="E946" s="784"/>
      <c r="F946" s="784"/>
      <c r="G946" s="784"/>
      <c r="H946" s="784"/>
      <c r="I946" s="784"/>
      <c r="J946" s="784"/>
      <c r="K946" s="784"/>
      <c r="L946" s="784"/>
      <c r="M946" s="784"/>
      <c r="N946" s="784"/>
      <c r="O946" s="784"/>
      <c r="P946" s="784"/>
      <c r="Q946" s="784"/>
      <c r="R946" s="784"/>
      <c r="S946" s="784"/>
      <c r="T946" s="784"/>
      <c r="U946" s="784"/>
      <c r="V946" s="784"/>
      <c r="W946" s="784"/>
      <c r="X946" s="784"/>
      <c r="Y946" s="784"/>
      <c r="Z946" s="784"/>
      <c r="AA946" s="784"/>
      <c r="AB946" s="784"/>
    </row>
    <row r="947" spans="1:28" ht="13.5" customHeight="1" x14ac:dyDescent="0.3">
      <c r="A947" s="784"/>
      <c r="B947" s="784"/>
      <c r="C947" s="784"/>
      <c r="D947" s="784"/>
      <c r="E947" s="784"/>
      <c r="F947" s="784"/>
      <c r="G947" s="784"/>
      <c r="H947" s="784"/>
      <c r="I947" s="784"/>
      <c r="J947" s="784"/>
      <c r="K947" s="784"/>
      <c r="L947" s="784"/>
      <c r="M947" s="784"/>
      <c r="N947" s="784"/>
      <c r="O947" s="784"/>
      <c r="P947" s="784"/>
      <c r="Q947" s="784"/>
      <c r="R947" s="784"/>
      <c r="S947" s="784"/>
      <c r="T947" s="784"/>
      <c r="U947" s="784"/>
      <c r="V947" s="784"/>
      <c r="W947" s="784"/>
      <c r="X947" s="784"/>
      <c r="Y947" s="784"/>
      <c r="Z947" s="784"/>
      <c r="AA947" s="784"/>
      <c r="AB947" s="784"/>
    </row>
    <row r="948" spans="1:28" ht="13.5" customHeight="1" x14ac:dyDescent="0.3">
      <c r="A948" s="784"/>
      <c r="B948" s="784"/>
      <c r="C948" s="784"/>
      <c r="D948" s="784"/>
      <c r="E948" s="784"/>
      <c r="F948" s="784"/>
      <c r="G948" s="784"/>
      <c r="H948" s="784"/>
      <c r="I948" s="784"/>
      <c r="J948" s="784"/>
      <c r="K948" s="784"/>
      <c r="L948" s="784"/>
      <c r="M948" s="784"/>
      <c r="N948" s="784"/>
      <c r="O948" s="784"/>
      <c r="P948" s="784"/>
      <c r="Q948" s="784"/>
      <c r="R948" s="784"/>
      <c r="S948" s="784"/>
      <c r="T948" s="784"/>
      <c r="U948" s="784"/>
      <c r="V948" s="784"/>
      <c r="W948" s="784"/>
      <c r="X948" s="784"/>
      <c r="Y948" s="784"/>
      <c r="Z948" s="784"/>
      <c r="AA948" s="784"/>
      <c r="AB948" s="784"/>
    </row>
    <row r="949" spans="1:28" ht="13.5" customHeight="1" x14ac:dyDescent="0.3">
      <c r="A949" s="784"/>
      <c r="B949" s="784"/>
      <c r="C949" s="784"/>
      <c r="D949" s="784"/>
      <c r="E949" s="784"/>
      <c r="F949" s="784"/>
      <c r="G949" s="784"/>
      <c r="H949" s="784"/>
      <c r="I949" s="784"/>
      <c r="J949" s="784"/>
      <c r="K949" s="784"/>
      <c r="L949" s="784"/>
      <c r="M949" s="784"/>
      <c r="N949" s="784"/>
      <c r="O949" s="784"/>
      <c r="P949" s="784"/>
      <c r="Q949" s="784"/>
      <c r="R949" s="784"/>
      <c r="S949" s="784"/>
      <c r="T949" s="784"/>
      <c r="U949" s="784"/>
      <c r="V949" s="784"/>
      <c r="W949" s="784"/>
      <c r="X949" s="784"/>
      <c r="Y949" s="784"/>
      <c r="Z949" s="784"/>
      <c r="AA949" s="784"/>
      <c r="AB949" s="784"/>
    </row>
    <row r="950" spans="1:28" ht="13.5" customHeight="1" x14ac:dyDescent="0.3">
      <c r="A950" s="784"/>
      <c r="B950" s="784"/>
      <c r="C950" s="784"/>
      <c r="D950" s="784"/>
      <c r="E950" s="784"/>
      <c r="F950" s="784"/>
      <c r="G950" s="784"/>
      <c r="H950" s="784"/>
      <c r="I950" s="784"/>
      <c r="J950" s="784"/>
      <c r="K950" s="784"/>
      <c r="L950" s="784"/>
      <c r="M950" s="784"/>
      <c r="N950" s="784"/>
      <c r="O950" s="784"/>
      <c r="P950" s="784"/>
      <c r="Q950" s="784"/>
      <c r="R950" s="784"/>
      <c r="S950" s="784"/>
      <c r="T950" s="784"/>
      <c r="U950" s="784"/>
      <c r="V950" s="784"/>
      <c r="W950" s="784"/>
      <c r="X950" s="784"/>
      <c r="Y950" s="784"/>
      <c r="Z950" s="784"/>
      <c r="AA950" s="784"/>
      <c r="AB950" s="784"/>
    </row>
    <row r="951" spans="1:28" ht="13.5" customHeight="1" x14ac:dyDescent="0.3">
      <c r="A951" s="784"/>
      <c r="B951" s="784"/>
      <c r="C951" s="784"/>
      <c r="D951" s="784"/>
      <c r="E951" s="784"/>
      <c r="F951" s="784"/>
      <c r="G951" s="784"/>
      <c r="H951" s="784"/>
      <c r="I951" s="784"/>
      <c r="J951" s="784"/>
      <c r="K951" s="784"/>
      <c r="L951" s="784"/>
      <c r="M951" s="784"/>
      <c r="N951" s="784"/>
      <c r="O951" s="784"/>
      <c r="P951" s="784"/>
      <c r="Q951" s="784"/>
      <c r="R951" s="784"/>
      <c r="S951" s="784"/>
      <c r="T951" s="784"/>
      <c r="U951" s="784"/>
      <c r="V951" s="784"/>
      <c r="W951" s="784"/>
      <c r="X951" s="784"/>
      <c r="Y951" s="784"/>
      <c r="Z951" s="784"/>
      <c r="AA951" s="784"/>
      <c r="AB951" s="784"/>
    </row>
    <row r="952" spans="1:28" ht="13.5" customHeight="1" x14ac:dyDescent="0.3">
      <c r="A952" s="784"/>
      <c r="B952" s="784"/>
      <c r="C952" s="784"/>
      <c r="D952" s="784"/>
      <c r="E952" s="784"/>
      <c r="F952" s="784"/>
      <c r="G952" s="784"/>
      <c r="H952" s="784"/>
      <c r="I952" s="784"/>
      <c r="J952" s="784"/>
      <c r="K952" s="784"/>
      <c r="L952" s="784"/>
      <c r="M952" s="784"/>
      <c r="N952" s="784"/>
      <c r="O952" s="784"/>
      <c r="P952" s="784"/>
      <c r="Q952" s="784"/>
      <c r="R952" s="784"/>
      <c r="S952" s="784"/>
      <c r="T952" s="784"/>
      <c r="U952" s="784"/>
      <c r="V952" s="784"/>
      <c r="W952" s="784"/>
      <c r="X952" s="784"/>
      <c r="Y952" s="784"/>
      <c r="Z952" s="784"/>
      <c r="AA952" s="784"/>
      <c r="AB952" s="784"/>
    </row>
    <row r="953" spans="1:28" ht="13.5" customHeight="1" x14ac:dyDescent="0.3">
      <c r="A953" s="784"/>
      <c r="B953" s="784"/>
      <c r="C953" s="784"/>
      <c r="D953" s="784"/>
      <c r="E953" s="784"/>
      <c r="F953" s="784"/>
      <c r="G953" s="784"/>
      <c r="H953" s="784"/>
      <c r="I953" s="784"/>
      <c r="J953" s="784"/>
      <c r="K953" s="784"/>
      <c r="L953" s="784"/>
      <c r="M953" s="784"/>
      <c r="N953" s="784"/>
      <c r="O953" s="784"/>
      <c r="P953" s="784"/>
      <c r="Q953" s="784"/>
      <c r="R953" s="784"/>
      <c r="S953" s="784"/>
      <c r="T953" s="784"/>
      <c r="U953" s="784"/>
      <c r="V953" s="784"/>
      <c r="W953" s="784"/>
      <c r="X953" s="784"/>
      <c r="Y953" s="784"/>
      <c r="Z953" s="784"/>
      <c r="AA953" s="784"/>
      <c r="AB953" s="784"/>
    </row>
    <row r="954" spans="1:28" ht="13.5" customHeight="1" x14ac:dyDescent="0.3">
      <c r="A954" s="784"/>
      <c r="B954" s="784"/>
      <c r="C954" s="784"/>
      <c r="D954" s="784"/>
      <c r="E954" s="784"/>
      <c r="F954" s="784"/>
      <c r="G954" s="784"/>
      <c r="H954" s="784"/>
      <c r="I954" s="784"/>
      <c r="J954" s="784"/>
      <c r="K954" s="784"/>
      <c r="L954" s="784"/>
      <c r="M954" s="784"/>
      <c r="N954" s="784"/>
      <c r="O954" s="784"/>
      <c r="P954" s="784"/>
      <c r="Q954" s="784"/>
      <c r="R954" s="784"/>
      <c r="S954" s="784"/>
      <c r="T954" s="784"/>
      <c r="U954" s="784"/>
      <c r="V954" s="784"/>
      <c r="W954" s="784"/>
      <c r="X954" s="784"/>
      <c r="Y954" s="784"/>
      <c r="Z954" s="784"/>
      <c r="AA954" s="784"/>
      <c r="AB954" s="784"/>
    </row>
    <row r="955" spans="1:28" ht="13.5" customHeight="1" x14ac:dyDescent="0.3">
      <c r="A955" s="784"/>
      <c r="B955" s="784"/>
      <c r="C955" s="784"/>
      <c r="D955" s="784"/>
      <c r="E955" s="784"/>
      <c r="F955" s="784"/>
      <c r="G955" s="784"/>
      <c r="H955" s="784"/>
      <c r="I955" s="784"/>
      <c r="J955" s="784"/>
      <c r="K955" s="784"/>
      <c r="L955" s="784"/>
      <c r="M955" s="784"/>
      <c r="N955" s="784"/>
      <c r="O955" s="784"/>
      <c r="P955" s="784"/>
      <c r="Q955" s="784"/>
      <c r="R955" s="784"/>
      <c r="S955" s="784"/>
      <c r="T955" s="784"/>
      <c r="U955" s="784"/>
      <c r="V955" s="784"/>
      <c r="W955" s="784"/>
      <c r="X955" s="784"/>
      <c r="Y955" s="784"/>
      <c r="Z955" s="784"/>
      <c r="AA955" s="784"/>
      <c r="AB955" s="784"/>
    </row>
    <row r="956" spans="1:28" ht="13.5" customHeight="1" x14ac:dyDescent="0.3">
      <c r="A956" s="784"/>
      <c r="B956" s="784"/>
      <c r="C956" s="784"/>
      <c r="D956" s="784"/>
      <c r="E956" s="784"/>
      <c r="F956" s="784"/>
      <c r="G956" s="784"/>
      <c r="H956" s="784"/>
      <c r="I956" s="784"/>
      <c r="J956" s="784"/>
      <c r="K956" s="784"/>
      <c r="L956" s="784"/>
      <c r="M956" s="784"/>
      <c r="N956" s="784"/>
      <c r="O956" s="784"/>
      <c r="P956" s="784"/>
      <c r="Q956" s="784"/>
      <c r="R956" s="784"/>
      <c r="S956" s="784"/>
      <c r="T956" s="784"/>
      <c r="U956" s="784"/>
      <c r="V956" s="784"/>
      <c r="W956" s="784"/>
      <c r="X956" s="784"/>
      <c r="Y956" s="784"/>
      <c r="Z956" s="784"/>
      <c r="AA956" s="784"/>
      <c r="AB956" s="784"/>
    </row>
    <row r="957" spans="1:28" ht="13.5" customHeight="1" x14ac:dyDescent="0.3">
      <c r="A957" s="784"/>
      <c r="B957" s="784"/>
      <c r="C957" s="784"/>
      <c r="D957" s="784"/>
      <c r="E957" s="784"/>
      <c r="F957" s="784"/>
      <c r="G957" s="784"/>
      <c r="H957" s="784"/>
      <c r="I957" s="784"/>
      <c r="J957" s="784"/>
      <c r="K957" s="784"/>
      <c r="L957" s="784"/>
      <c r="M957" s="784"/>
      <c r="N957" s="784"/>
      <c r="O957" s="784"/>
      <c r="P957" s="784"/>
      <c r="Q957" s="784"/>
      <c r="R957" s="784"/>
      <c r="S957" s="784"/>
      <c r="T957" s="784"/>
      <c r="U957" s="784"/>
      <c r="V957" s="784"/>
      <c r="W957" s="784"/>
      <c r="X957" s="784"/>
      <c r="Y957" s="784"/>
      <c r="Z957" s="784"/>
      <c r="AA957" s="784"/>
      <c r="AB957" s="784"/>
    </row>
    <row r="958" spans="1:28" ht="13.5" customHeight="1" x14ac:dyDescent="0.3">
      <c r="A958" s="784"/>
      <c r="B958" s="784"/>
      <c r="C958" s="784"/>
      <c r="D958" s="784"/>
      <c r="E958" s="784"/>
      <c r="F958" s="784"/>
      <c r="G958" s="784"/>
      <c r="H958" s="784"/>
      <c r="I958" s="784"/>
      <c r="J958" s="784"/>
      <c r="K958" s="784"/>
      <c r="L958" s="784"/>
      <c r="M958" s="784"/>
      <c r="N958" s="784"/>
      <c r="O958" s="784"/>
      <c r="P958" s="784"/>
      <c r="Q958" s="784"/>
      <c r="R958" s="784"/>
      <c r="S958" s="784"/>
      <c r="T958" s="784"/>
      <c r="U958" s="784"/>
      <c r="V958" s="784"/>
      <c r="W958" s="784"/>
      <c r="X958" s="784"/>
      <c r="Y958" s="784"/>
      <c r="Z958" s="784"/>
      <c r="AA958" s="784"/>
      <c r="AB958" s="784"/>
    </row>
    <row r="959" spans="1:28" ht="13.5" customHeight="1" x14ac:dyDescent="0.3">
      <c r="A959" s="784"/>
      <c r="B959" s="784"/>
      <c r="C959" s="784"/>
      <c r="D959" s="784"/>
      <c r="E959" s="784"/>
      <c r="F959" s="784"/>
      <c r="G959" s="784"/>
      <c r="H959" s="784"/>
      <c r="I959" s="784"/>
      <c r="J959" s="784"/>
      <c r="K959" s="784"/>
      <c r="L959" s="784"/>
      <c r="M959" s="784"/>
      <c r="N959" s="784"/>
      <c r="O959" s="784"/>
      <c r="P959" s="784"/>
      <c r="Q959" s="784"/>
      <c r="R959" s="784"/>
      <c r="S959" s="784"/>
      <c r="T959" s="784"/>
      <c r="U959" s="784"/>
      <c r="V959" s="784"/>
      <c r="W959" s="784"/>
      <c r="X959" s="784"/>
      <c r="Y959" s="784"/>
      <c r="Z959" s="784"/>
      <c r="AA959" s="784"/>
      <c r="AB959" s="784"/>
    </row>
    <row r="960" spans="1:28" ht="13.5" customHeight="1" x14ac:dyDescent="0.3">
      <c r="A960" s="784"/>
      <c r="B960" s="784"/>
      <c r="C960" s="784"/>
      <c r="D960" s="784"/>
      <c r="E960" s="784"/>
      <c r="F960" s="784"/>
      <c r="G960" s="784"/>
      <c r="H960" s="784"/>
      <c r="I960" s="784"/>
      <c r="J960" s="784"/>
      <c r="K960" s="784"/>
      <c r="L960" s="784"/>
      <c r="M960" s="784"/>
      <c r="N960" s="784"/>
      <c r="O960" s="784"/>
      <c r="P960" s="784"/>
      <c r="Q960" s="784"/>
      <c r="R960" s="784"/>
      <c r="S960" s="784"/>
      <c r="T960" s="784"/>
      <c r="U960" s="784"/>
      <c r="V960" s="784"/>
      <c r="W960" s="784"/>
      <c r="X960" s="784"/>
      <c r="Y960" s="784"/>
      <c r="Z960" s="784"/>
      <c r="AA960" s="784"/>
      <c r="AB960" s="784"/>
    </row>
    <row r="961" spans="1:28" ht="13.5" customHeight="1" x14ac:dyDescent="0.3">
      <c r="A961" s="784"/>
      <c r="B961" s="784"/>
      <c r="C961" s="784"/>
      <c r="D961" s="784"/>
      <c r="E961" s="784"/>
      <c r="F961" s="784"/>
      <c r="G961" s="784"/>
      <c r="H961" s="784"/>
      <c r="I961" s="784"/>
      <c r="J961" s="784"/>
      <c r="K961" s="784"/>
      <c r="L961" s="784"/>
      <c r="M961" s="784"/>
      <c r="N961" s="784"/>
      <c r="O961" s="784"/>
      <c r="P961" s="784"/>
      <c r="Q961" s="784"/>
      <c r="R961" s="784"/>
      <c r="S961" s="784"/>
      <c r="T961" s="784"/>
      <c r="U961" s="784"/>
      <c r="V961" s="784"/>
      <c r="W961" s="784"/>
      <c r="X961" s="784"/>
      <c r="Y961" s="784"/>
      <c r="Z961" s="784"/>
      <c r="AA961" s="784"/>
      <c r="AB961" s="784"/>
    </row>
    <row r="962" spans="1:28" ht="13.5" customHeight="1" x14ac:dyDescent="0.3">
      <c r="A962" s="784"/>
      <c r="B962" s="784"/>
      <c r="C962" s="784"/>
      <c r="D962" s="784"/>
      <c r="E962" s="784"/>
      <c r="F962" s="784"/>
      <c r="G962" s="784"/>
      <c r="H962" s="784"/>
      <c r="I962" s="784"/>
      <c r="J962" s="784"/>
      <c r="K962" s="784"/>
      <c r="L962" s="784"/>
      <c r="M962" s="784"/>
      <c r="N962" s="784"/>
      <c r="O962" s="784"/>
      <c r="P962" s="784"/>
      <c r="Q962" s="784"/>
      <c r="R962" s="784"/>
      <c r="S962" s="784"/>
      <c r="T962" s="784"/>
      <c r="U962" s="784"/>
      <c r="V962" s="784"/>
      <c r="W962" s="784"/>
      <c r="X962" s="784"/>
      <c r="Y962" s="784"/>
      <c r="Z962" s="784"/>
      <c r="AA962" s="784"/>
      <c r="AB962" s="784"/>
    </row>
    <row r="963" spans="1:28" ht="13.5" customHeight="1" x14ac:dyDescent="0.3">
      <c r="A963" s="784"/>
      <c r="B963" s="784"/>
      <c r="C963" s="784"/>
      <c r="D963" s="784"/>
      <c r="E963" s="784"/>
      <c r="F963" s="784"/>
      <c r="G963" s="784"/>
      <c r="H963" s="784"/>
      <c r="I963" s="784"/>
      <c r="J963" s="784"/>
      <c r="K963" s="784"/>
      <c r="L963" s="784"/>
      <c r="M963" s="784"/>
      <c r="N963" s="784"/>
      <c r="O963" s="784"/>
      <c r="P963" s="784"/>
      <c r="Q963" s="784"/>
      <c r="R963" s="784"/>
      <c r="S963" s="784"/>
      <c r="T963" s="784"/>
      <c r="U963" s="784"/>
      <c r="V963" s="784"/>
      <c r="W963" s="784"/>
      <c r="X963" s="784"/>
      <c r="Y963" s="784"/>
      <c r="Z963" s="784"/>
      <c r="AA963" s="784"/>
      <c r="AB963" s="784"/>
    </row>
    <row r="964" spans="1:28" ht="13.5" customHeight="1" x14ac:dyDescent="0.3">
      <c r="A964" s="784"/>
      <c r="B964" s="784"/>
      <c r="C964" s="784"/>
      <c r="D964" s="784"/>
      <c r="E964" s="784"/>
      <c r="F964" s="784"/>
      <c r="G964" s="784"/>
      <c r="H964" s="784"/>
      <c r="I964" s="784"/>
      <c r="J964" s="784"/>
      <c r="K964" s="784"/>
      <c r="L964" s="784"/>
      <c r="M964" s="784"/>
      <c r="N964" s="784"/>
      <c r="O964" s="784"/>
      <c r="P964" s="784"/>
      <c r="Q964" s="784"/>
      <c r="R964" s="784"/>
      <c r="S964" s="784"/>
      <c r="T964" s="784"/>
      <c r="U964" s="784"/>
      <c r="V964" s="784"/>
      <c r="W964" s="784"/>
      <c r="X964" s="784"/>
      <c r="Y964" s="784"/>
      <c r="Z964" s="784"/>
      <c r="AA964" s="784"/>
      <c r="AB964" s="784"/>
    </row>
    <row r="965" spans="1:28" ht="13.5" customHeight="1" x14ac:dyDescent="0.3">
      <c r="A965" s="784"/>
      <c r="B965" s="784"/>
      <c r="C965" s="784"/>
      <c r="D965" s="784"/>
      <c r="E965" s="784"/>
      <c r="F965" s="784"/>
      <c r="G965" s="784"/>
      <c r="H965" s="784"/>
      <c r="I965" s="784"/>
      <c r="J965" s="784"/>
      <c r="K965" s="784"/>
      <c r="L965" s="784"/>
      <c r="M965" s="784"/>
      <c r="N965" s="784"/>
      <c r="O965" s="784"/>
      <c r="P965" s="784"/>
      <c r="Q965" s="784"/>
      <c r="R965" s="784"/>
      <c r="S965" s="784"/>
      <c r="T965" s="784"/>
      <c r="U965" s="784"/>
      <c r="V965" s="784"/>
      <c r="W965" s="784"/>
      <c r="X965" s="784"/>
      <c r="Y965" s="784"/>
      <c r="Z965" s="784"/>
      <c r="AA965" s="784"/>
      <c r="AB965" s="784"/>
    </row>
    <row r="966" spans="1:28" ht="13.5" customHeight="1" x14ac:dyDescent="0.3">
      <c r="A966" s="784"/>
      <c r="B966" s="784"/>
      <c r="C966" s="784"/>
      <c r="D966" s="784"/>
      <c r="E966" s="784"/>
      <c r="F966" s="784"/>
      <c r="G966" s="784"/>
      <c r="H966" s="784"/>
      <c r="I966" s="784"/>
      <c r="J966" s="784"/>
      <c r="K966" s="784"/>
      <c r="L966" s="784"/>
      <c r="M966" s="784"/>
      <c r="N966" s="784"/>
      <c r="O966" s="784"/>
      <c r="P966" s="784"/>
      <c r="Q966" s="784"/>
      <c r="R966" s="784"/>
      <c r="S966" s="784"/>
      <c r="T966" s="784"/>
      <c r="U966" s="784"/>
      <c r="V966" s="784"/>
      <c r="W966" s="784"/>
      <c r="X966" s="784"/>
      <c r="Y966" s="784"/>
      <c r="Z966" s="784"/>
      <c r="AA966" s="784"/>
      <c r="AB966" s="784"/>
    </row>
    <row r="967" spans="1:28" ht="13.5" customHeight="1" x14ac:dyDescent="0.3">
      <c r="A967" s="784"/>
      <c r="B967" s="784"/>
      <c r="C967" s="784"/>
      <c r="D967" s="784"/>
      <c r="E967" s="784"/>
      <c r="F967" s="784"/>
      <c r="G967" s="784"/>
      <c r="H967" s="784"/>
      <c r="I967" s="784"/>
      <c r="J967" s="784"/>
      <c r="K967" s="784"/>
      <c r="L967" s="784"/>
      <c r="M967" s="784"/>
      <c r="N967" s="784"/>
      <c r="O967" s="784"/>
      <c r="P967" s="784"/>
      <c r="Q967" s="784"/>
      <c r="R967" s="784"/>
      <c r="S967" s="784"/>
      <c r="T967" s="784"/>
      <c r="U967" s="784"/>
      <c r="V967" s="784"/>
      <c r="W967" s="784"/>
      <c r="X967" s="784"/>
      <c r="Y967" s="784"/>
      <c r="Z967" s="784"/>
      <c r="AA967" s="784"/>
      <c r="AB967" s="784"/>
    </row>
    <row r="968" spans="1:28" ht="13.5" customHeight="1" x14ac:dyDescent="0.3">
      <c r="A968" s="784"/>
      <c r="B968" s="784"/>
      <c r="C968" s="784"/>
      <c r="D968" s="784"/>
      <c r="E968" s="784"/>
      <c r="F968" s="784"/>
      <c r="G968" s="784"/>
      <c r="H968" s="784"/>
      <c r="I968" s="784"/>
      <c r="J968" s="784"/>
      <c r="K968" s="784"/>
      <c r="L968" s="784"/>
      <c r="M968" s="784"/>
      <c r="N968" s="784"/>
      <c r="O968" s="784"/>
      <c r="P968" s="784"/>
      <c r="Q968" s="784"/>
      <c r="R968" s="784"/>
      <c r="S968" s="784"/>
      <c r="T968" s="784"/>
      <c r="U968" s="784"/>
      <c r="V968" s="784"/>
      <c r="W968" s="784"/>
      <c r="X968" s="784"/>
      <c r="Y968" s="784"/>
      <c r="Z968" s="784"/>
      <c r="AA968" s="784"/>
      <c r="AB968" s="784"/>
    </row>
    <row r="969" spans="1:28" ht="13.5" customHeight="1" x14ac:dyDescent="0.3">
      <c r="A969" s="784"/>
      <c r="B969" s="784"/>
      <c r="C969" s="784"/>
      <c r="D969" s="784"/>
      <c r="E969" s="784"/>
      <c r="F969" s="784"/>
      <c r="G969" s="784"/>
      <c r="H969" s="784"/>
      <c r="I969" s="784"/>
      <c r="J969" s="784"/>
      <c r="K969" s="784"/>
      <c r="L969" s="784"/>
      <c r="M969" s="784"/>
      <c r="N969" s="784"/>
      <c r="O969" s="784"/>
      <c r="P969" s="784"/>
      <c r="Q969" s="784"/>
      <c r="R969" s="784"/>
      <c r="S969" s="784"/>
      <c r="T969" s="784"/>
      <c r="U969" s="784"/>
      <c r="V969" s="784"/>
      <c r="W969" s="784"/>
      <c r="X969" s="784"/>
      <c r="Y969" s="784"/>
      <c r="Z969" s="784"/>
      <c r="AA969" s="784"/>
      <c r="AB969" s="784"/>
    </row>
    <row r="970" spans="1:28" ht="13.5" customHeight="1" x14ac:dyDescent="0.3">
      <c r="A970" s="784"/>
      <c r="B970" s="784"/>
      <c r="C970" s="784"/>
      <c r="D970" s="784"/>
      <c r="E970" s="784"/>
      <c r="F970" s="784"/>
      <c r="G970" s="784"/>
      <c r="H970" s="784"/>
      <c r="I970" s="784"/>
      <c r="J970" s="784"/>
      <c r="K970" s="784"/>
      <c r="L970" s="784"/>
      <c r="M970" s="784"/>
      <c r="N970" s="784"/>
      <c r="O970" s="784"/>
      <c r="P970" s="784"/>
      <c r="Q970" s="784"/>
      <c r="R970" s="784"/>
      <c r="S970" s="784"/>
      <c r="T970" s="784"/>
      <c r="U970" s="784"/>
      <c r="V970" s="784"/>
      <c r="W970" s="784"/>
      <c r="X970" s="784"/>
      <c r="Y970" s="784"/>
      <c r="Z970" s="784"/>
      <c r="AA970" s="784"/>
      <c r="AB970" s="784"/>
    </row>
    <row r="971" spans="1:28" ht="13.5" customHeight="1" x14ac:dyDescent="0.3">
      <c r="A971" s="784"/>
      <c r="B971" s="784"/>
      <c r="C971" s="784"/>
      <c r="D971" s="784"/>
      <c r="E971" s="784"/>
      <c r="F971" s="784"/>
      <c r="G971" s="784"/>
      <c r="H971" s="784"/>
      <c r="I971" s="784"/>
      <c r="J971" s="784"/>
      <c r="K971" s="784"/>
      <c r="L971" s="784"/>
      <c r="M971" s="784"/>
      <c r="N971" s="784"/>
      <c r="O971" s="784"/>
      <c r="P971" s="784"/>
      <c r="Q971" s="784"/>
      <c r="R971" s="784"/>
      <c r="S971" s="784"/>
      <c r="T971" s="784"/>
      <c r="U971" s="784"/>
      <c r="V971" s="784"/>
      <c r="W971" s="784"/>
      <c r="X971" s="784"/>
      <c r="Y971" s="784"/>
      <c r="Z971" s="784"/>
      <c r="AA971" s="784"/>
      <c r="AB971" s="784"/>
    </row>
    <row r="972" spans="1:28" ht="13.5" customHeight="1" x14ac:dyDescent="0.3">
      <c r="A972" s="784"/>
      <c r="B972" s="784"/>
      <c r="C972" s="784"/>
      <c r="D972" s="784"/>
      <c r="E972" s="784"/>
      <c r="F972" s="784"/>
      <c r="G972" s="784"/>
      <c r="H972" s="784"/>
      <c r="I972" s="784"/>
      <c r="J972" s="784"/>
      <c r="K972" s="784"/>
      <c r="L972" s="784"/>
      <c r="M972" s="784"/>
      <c r="N972" s="784"/>
      <c r="O972" s="784"/>
      <c r="P972" s="784"/>
      <c r="Q972" s="784"/>
      <c r="R972" s="784"/>
      <c r="S972" s="784"/>
      <c r="T972" s="784"/>
      <c r="U972" s="784"/>
      <c r="V972" s="784"/>
      <c r="W972" s="784"/>
      <c r="X972" s="784"/>
      <c r="Y972" s="784"/>
      <c r="Z972" s="784"/>
      <c r="AA972" s="784"/>
      <c r="AB972" s="784"/>
    </row>
    <row r="973" spans="1:28" ht="13.5" customHeight="1" x14ac:dyDescent="0.3">
      <c r="A973" s="784"/>
      <c r="B973" s="784"/>
      <c r="C973" s="784"/>
      <c r="D973" s="784"/>
      <c r="E973" s="784"/>
      <c r="F973" s="784"/>
      <c r="G973" s="784"/>
      <c r="H973" s="784"/>
      <c r="I973" s="784"/>
      <c r="J973" s="784"/>
      <c r="K973" s="784"/>
      <c r="L973" s="784"/>
      <c r="M973" s="784"/>
      <c r="N973" s="784"/>
      <c r="O973" s="784"/>
      <c r="P973" s="784"/>
      <c r="Q973" s="784"/>
      <c r="R973" s="784"/>
      <c r="S973" s="784"/>
      <c r="T973" s="784"/>
      <c r="U973" s="784"/>
      <c r="V973" s="784"/>
      <c r="W973" s="784"/>
      <c r="X973" s="784"/>
      <c r="Y973" s="784"/>
      <c r="Z973" s="784"/>
      <c r="AA973" s="784"/>
      <c r="AB973" s="784"/>
    </row>
    <row r="974" spans="1:28" ht="13.5" customHeight="1" x14ac:dyDescent="0.3">
      <c r="A974" s="784"/>
      <c r="B974" s="784"/>
      <c r="C974" s="784"/>
      <c r="D974" s="784"/>
      <c r="E974" s="784"/>
      <c r="F974" s="784"/>
      <c r="G974" s="784"/>
      <c r="H974" s="784"/>
      <c r="I974" s="784"/>
      <c r="J974" s="784"/>
      <c r="K974" s="784"/>
      <c r="L974" s="784"/>
      <c r="M974" s="784"/>
      <c r="N974" s="784"/>
      <c r="O974" s="784"/>
      <c r="P974" s="784"/>
      <c r="Q974" s="784"/>
      <c r="R974" s="784"/>
      <c r="S974" s="784"/>
      <c r="T974" s="784"/>
      <c r="U974" s="784"/>
      <c r="V974" s="784"/>
      <c r="W974" s="784"/>
      <c r="X974" s="784"/>
      <c r="Y974" s="784"/>
      <c r="Z974" s="784"/>
      <c r="AA974" s="784"/>
      <c r="AB974" s="784"/>
    </row>
    <row r="975" spans="1:28" ht="13.5" customHeight="1" x14ac:dyDescent="0.3">
      <c r="A975" s="784"/>
      <c r="B975" s="784"/>
      <c r="C975" s="784"/>
      <c r="D975" s="784"/>
      <c r="E975" s="784"/>
      <c r="F975" s="784"/>
      <c r="G975" s="784"/>
      <c r="H975" s="784"/>
      <c r="I975" s="784"/>
      <c r="J975" s="784"/>
      <c r="K975" s="784"/>
      <c r="L975" s="784"/>
      <c r="M975" s="784"/>
      <c r="N975" s="784"/>
      <c r="O975" s="784"/>
      <c r="P975" s="784"/>
      <c r="Q975" s="784"/>
      <c r="R975" s="784"/>
      <c r="S975" s="784"/>
      <c r="T975" s="784"/>
      <c r="U975" s="784"/>
      <c r="V975" s="784"/>
      <c r="W975" s="784"/>
      <c r="X975" s="784"/>
      <c r="Y975" s="784"/>
      <c r="Z975" s="784"/>
      <c r="AA975" s="784"/>
      <c r="AB975" s="784"/>
    </row>
    <row r="976" spans="1:28" ht="13.5" customHeight="1" x14ac:dyDescent="0.3">
      <c r="A976" s="784"/>
      <c r="B976" s="784"/>
      <c r="C976" s="784"/>
      <c r="D976" s="784"/>
      <c r="E976" s="784"/>
      <c r="F976" s="784"/>
      <c r="G976" s="784"/>
      <c r="H976" s="784"/>
      <c r="I976" s="784"/>
      <c r="J976" s="784"/>
      <c r="K976" s="784"/>
      <c r="L976" s="784"/>
      <c r="M976" s="784"/>
      <c r="N976" s="784"/>
      <c r="O976" s="784"/>
      <c r="P976" s="784"/>
      <c r="Q976" s="784"/>
      <c r="R976" s="784"/>
      <c r="S976" s="784"/>
      <c r="T976" s="784"/>
      <c r="U976" s="784"/>
      <c r="V976" s="784"/>
      <c r="W976" s="784"/>
      <c r="X976" s="784"/>
      <c r="Y976" s="784"/>
      <c r="Z976" s="784"/>
      <c r="AA976" s="784"/>
      <c r="AB976" s="784"/>
    </row>
    <row r="977" spans="1:28" ht="13.5" customHeight="1" x14ac:dyDescent="0.3">
      <c r="A977" s="784"/>
      <c r="B977" s="784"/>
      <c r="C977" s="784"/>
      <c r="D977" s="784"/>
      <c r="E977" s="784"/>
      <c r="F977" s="784"/>
      <c r="G977" s="784"/>
      <c r="H977" s="784"/>
      <c r="I977" s="784"/>
      <c r="J977" s="784"/>
      <c r="K977" s="784"/>
      <c r="L977" s="784"/>
      <c r="M977" s="784"/>
      <c r="N977" s="784"/>
      <c r="O977" s="784"/>
      <c r="P977" s="784"/>
      <c r="Q977" s="784"/>
      <c r="R977" s="784"/>
      <c r="S977" s="784"/>
      <c r="T977" s="784"/>
      <c r="U977" s="784"/>
      <c r="V977" s="784"/>
      <c r="W977" s="784"/>
      <c r="X977" s="784"/>
      <c r="Y977" s="784"/>
      <c r="Z977" s="784"/>
      <c r="AA977" s="784"/>
      <c r="AB977" s="784"/>
    </row>
    <row r="978" spans="1:28" ht="13.5" customHeight="1" x14ac:dyDescent="0.3">
      <c r="A978" s="784"/>
      <c r="B978" s="784"/>
      <c r="C978" s="784"/>
      <c r="D978" s="784"/>
      <c r="E978" s="784"/>
      <c r="F978" s="784"/>
      <c r="G978" s="784"/>
      <c r="H978" s="784"/>
      <c r="I978" s="784"/>
      <c r="J978" s="784"/>
      <c r="K978" s="784"/>
      <c r="L978" s="784"/>
      <c r="M978" s="784"/>
      <c r="N978" s="784"/>
      <c r="O978" s="784"/>
      <c r="P978" s="784"/>
      <c r="Q978" s="784"/>
      <c r="R978" s="784"/>
      <c r="S978" s="784"/>
      <c r="T978" s="784"/>
      <c r="U978" s="784"/>
      <c r="V978" s="784"/>
      <c r="W978" s="784"/>
      <c r="X978" s="784"/>
      <c r="Y978" s="784"/>
      <c r="Z978" s="784"/>
      <c r="AA978" s="784"/>
      <c r="AB978" s="784"/>
    </row>
    <row r="979" spans="1:28" ht="13.5" customHeight="1" x14ac:dyDescent="0.3">
      <c r="A979" s="784"/>
      <c r="B979" s="784"/>
      <c r="C979" s="784"/>
      <c r="D979" s="784"/>
      <c r="E979" s="784"/>
      <c r="F979" s="784"/>
      <c r="G979" s="784"/>
      <c r="H979" s="784"/>
      <c r="I979" s="784"/>
      <c r="J979" s="784"/>
      <c r="K979" s="784"/>
      <c r="L979" s="784"/>
      <c r="M979" s="784"/>
      <c r="N979" s="784"/>
      <c r="O979" s="784"/>
      <c r="P979" s="784"/>
      <c r="Q979" s="784"/>
      <c r="R979" s="784"/>
      <c r="S979" s="784"/>
      <c r="T979" s="784"/>
      <c r="U979" s="784"/>
      <c r="V979" s="784"/>
      <c r="W979" s="784"/>
      <c r="X979" s="784"/>
      <c r="Y979" s="784"/>
      <c r="Z979" s="784"/>
      <c r="AA979" s="784"/>
      <c r="AB979" s="784"/>
    </row>
    <row r="980" spans="1:28" ht="13.5" customHeight="1" x14ac:dyDescent="0.3">
      <c r="A980" s="784"/>
      <c r="B980" s="784"/>
      <c r="C980" s="784"/>
      <c r="D980" s="784"/>
      <c r="E980" s="784"/>
      <c r="F980" s="784"/>
      <c r="G980" s="784"/>
      <c r="H980" s="784"/>
      <c r="I980" s="784"/>
      <c r="J980" s="784"/>
      <c r="K980" s="784"/>
      <c r="L980" s="784"/>
      <c r="M980" s="784"/>
      <c r="N980" s="784"/>
      <c r="O980" s="784"/>
      <c r="P980" s="784"/>
      <c r="Q980" s="784"/>
      <c r="R980" s="784"/>
      <c r="S980" s="784"/>
      <c r="T980" s="784"/>
      <c r="U980" s="784"/>
      <c r="V980" s="784"/>
      <c r="W980" s="784"/>
      <c r="X980" s="784"/>
      <c r="Y980" s="784"/>
      <c r="Z980" s="784"/>
      <c r="AA980" s="784"/>
      <c r="AB980" s="784"/>
    </row>
    <row r="981" spans="1:28" ht="13.5" customHeight="1" x14ac:dyDescent="0.3">
      <c r="A981" s="784"/>
      <c r="B981" s="784"/>
      <c r="C981" s="784"/>
      <c r="D981" s="784"/>
      <c r="E981" s="784"/>
      <c r="F981" s="784"/>
      <c r="G981" s="784"/>
      <c r="H981" s="784"/>
      <c r="I981" s="784"/>
      <c r="J981" s="784"/>
      <c r="K981" s="784"/>
      <c r="L981" s="784"/>
      <c r="M981" s="784"/>
      <c r="N981" s="784"/>
      <c r="O981" s="784"/>
      <c r="P981" s="784"/>
      <c r="Q981" s="784"/>
      <c r="R981" s="784"/>
      <c r="S981" s="784"/>
      <c r="T981" s="784"/>
      <c r="U981" s="784"/>
      <c r="V981" s="784"/>
      <c r="W981" s="784"/>
      <c r="X981" s="784"/>
      <c r="Y981" s="784"/>
      <c r="Z981" s="784"/>
      <c r="AA981" s="784"/>
      <c r="AB981" s="784"/>
    </row>
    <row r="982" spans="1:28" ht="13.5" customHeight="1" x14ac:dyDescent="0.3">
      <c r="A982" s="784"/>
      <c r="B982" s="784"/>
      <c r="C982" s="784"/>
      <c r="D982" s="784"/>
      <c r="E982" s="784"/>
      <c r="F982" s="784"/>
      <c r="G982" s="784"/>
      <c r="H982" s="784"/>
      <c r="I982" s="784"/>
      <c r="J982" s="784"/>
      <c r="K982" s="784"/>
      <c r="L982" s="784"/>
      <c r="M982" s="784"/>
      <c r="N982" s="784"/>
      <c r="O982" s="784"/>
      <c r="P982" s="784"/>
      <c r="Q982" s="784"/>
      <c r="R982" s="784"/>
      <c r="S982" s="784"/>
      <c r="T982" s="784"/>
      <c r="U982" s="784"/>
      <c r="V982" s="784"/>
      <c r="W982" s="784"/>
      <c r="X982" s="784"/>
      <c r="Y982" s="784"/>
      <c r="Z982" s="784"/>
      <c r="AA982" s="784"/>
      <c r="AB982" s="784"/>
    </row>
    <row r="983" spans="1:28" ht="13.5" customHeight="1" x14ac:dyDescent="0.3">
      <c r="A983" s="784"/>
      <c r="B983" s="784"/>
      <c r="C983" s="784"/>
      <c r="D983" s="784"/>
      <c r="E983" s="784"/>
      <c r="F983" s="784"/>
      <c r="G983" s="784"/>
      <c r="H983" s="784"/>
      <c r="I983" s="784"/>
      <c r="J983" s="784"/>
      <c r="K983" s="784"/>
      <c r="L983" s="784"/>
      <c r="M983" s="784"/>
      <c r="N983" s="784"/>
      <c r="O983" s="784"/>
      <c r="P983" s="784"/>
      <c r="Q983" s="784"/>
      <c r="R983" s="784"/>
      <c r="S983" s="784"/>
      <c r="T983" s="784"/>
      <c r="U983" s="784"/>
      <c r="V983" s="784"/>
      <c r="W983" s="784"/>
      <c r="X983" s="784"/>
      <c r="Y983" s="784"/>
      <c r="Z983" s="784"/>
      <c r="AA983" s="784"/>
      <c r="AB983" s="784"/>
    </row>
    <row r="984" spans="1:28" ht="13.5" customHeight="1" x14ac:dyDescent="0.3">
      <c r="A984" s="784"/>
      <c r="B984" s="784"/>
      <c r="C984" s="784"/>
      <c r="D984" s="784"/>
      <c r="E984" s="784"/>
      <c r="F984" s="784"/>
      <c r="G984" s="784"/>
      <c r="H984" s="784"/>
      <c r="I984" s="784"/>
      <c r="J984" s="784"/>
      <c r="K984" s="784"/>
      <c r="L984" s="784"/>
      <c r="M984" s="784"/>
      <c r="N984" s="784"/>
      <c r="O984" s="784"/>
      <c r="P984" s="784"/>
      <c r="Q984" s="784"/>
      <c r="R984" s="784"/>
      <c r="S984" s="784"/>
      <c r="T984" s="784"/>
      <c r="U984" s="784"/>
      <c r="V984" s="784"/>
      <c r="W984" s="784"/>
      <c r="X984" s="784"/>
      <c r="Y984" s="784"/>
      <c r="Z984" s="784"/>
      <c r="AA984" s="784"/>
      <c r="AB984" s="784"/>
    </row>
    <row r="985" spans="1:28" ht="13.5" customHeight="1" x14ac:dyDescent="0.3">
      <c r="A985" s="784"/>
      <c r="B985" s="784"/>
      <c r="C985" s="784"/>
      <c r="D985" s="784"/>
      <c r="E985" s="784"/>
      <c r="F985" s="784"/>
      <c r="G985" s="784"/>
      <c r="H985" s="784"/>
      <c r="I985" s="784"/>
      <c r="J985" s="784"/>
      <c r="K985" s="784"/>
      <c r="L985" s="784"/>
      <c r="M985" s="784"/>
      <c r="N985" s="784"/>
      <c r="O985" s="784"/>
      <c r="P985" s="784"/>
      <c r="Q985" s="784"/>
      <c r="R985" s="784"/>
      <c r="S985" s="784"/>
      <c r="T985" s="784"/>
      <c r="U985" s="784"/>
      <c r="V985" s="784"/>
      <c r="W985" s="784"/>
      <c r="X985" s="784"/>
      <c r="Y985" s="784"/>
      <c r="Z985" s="784"/>
      <c r="AA985" s="784"/>
      <c r="AB985" s="784"/>
    </row>
    <row r="986" spans="1:28" ht="13.5" customHeight="1" x14ac:dyDescent="0.3">
      <c r="A986" s="784"/>
      <c r="B986" s="784"/>
      <c r="C986" s="784"/>
      <c r="D986" s="784"/>
      <c r="E986" s="784"/>
      <c r="F986" s="784"/>
      <c r="G986" s="784"/>
      <c r="H986" s="784"/>
      <c r="I986" s="784"/>
      <c r="J986" s="784"/>
      <c r="K986" s="784"/>
      <c r="L986" s="784"/>
      <c r="M986" s="784"/>
      <c r="N986" s="784"/>
      <c r="O986" s="784"/>
      <c r="P986" s="784"/>
      <c r="Q986" s="784"/>
      <c r="R986" s="784"/>
      <c r="S986" s="784"/>
      <c r="T986" s="784"/>
      <c r="U986" s="784"/>
      <c r="V986" s="784"/>
      <c r="W986" s="784"/>
      <c r="X986" s="784"/>
      <c r="Y986" s="784"/>
      <c r="Z986" s="784"/>
      <c r="AA986" s="784"/>
      <c r="AB986" s="784"/>
    </row>
    <row r="987" spans="1:28" ht="13.5" customHeight="1" x14ac:dyDescent="0.3">
      <c r="A987" s="784"/>
      <c r="B987" s="784"/>
      <c r="C987" s="784"/>
      <c r="D987" s="784"/>
      <c r="E987" s="784"/>
      <c r="F987" s="784"/>
      <c r="G987" s="784"/>
      <c r="H987" s="784"/>
      <c r="I987" s="784"/>
      <c r="J987" s="784"/>
      <c r="K987" s="784"/>
      <c r="L987" s="784"/>
      <c r="M987" s="784"/>
      <c r="N987" s="784"/>
      <c r="O987" s="784"/>
      <c r="P987" s="784"/>
      <c r="Q987" s="784"/>
      <c r="R987" s="784"/>
      <c r="S987" s="784"/>
      <c r="T987" s="784"/>
      <c r="U987" s="784"/>
      <c r="V987" s="784"/>
      <c r="W987" s="784"/>
      <c r="X987" s="784"/>
      <c r="Y987" s="784"/>
      <c r="Z987" s="784"/>
      <c r="AA987" s="784"/>
      <c r="AB987" s="784"/>
    </row>
    <row r="988" spans="1:28" ht="13.5" customHeight="1" x14ac:dyDescent="0.3">
      <c r="A988" s="784"/>
      <c r="B988" s="784"/>
      <c r="C988" s="784"/>
      <c r="D988" s="784"/>
      <c r="E988" s="784"/>
      <c r="F988" s="784"/>
      <c r="G988" s="784"/>
      <c r="H988" s="784"/>
      <c r="I988" s="784"/>
      <c r="J988" s="784"/>
      <c r="K988" s="784"/>
      <c r="L988" s="784"/>
      <c r="M988" s="784"/>
      <c r="N988" s="784"/>
      <c r="O988" s="784"/>
      <c r="P988" s="784"/>
      <c r="Q988" s="784"/>
      <c r="R988" s="784"/>
      <c r="S988" s="784"/>
      <c r="T988" s="784"/>
      <c r="U988" s="784"/>
      <c r="V988" s="784"/>
      <c r="W988" s="784"/>
      <c r="X988" s="784"/>
      <c r="Y988" s="784"/>
      <c r="Z988" s="784"/>
      <c r="AA988" s="784"/>
      <c r="AB988" s="784"/>
    </row>
    <row r="989" spans="1:28" ht="13.5" customHeight="1" x14ac:dyDescent="0.3">
      <c r="A989" s="784"/>
      <c r="B989" s="784"/>
      <c r="C989" s="784"/>
      <c r="D989" s="784"/>
      <c r="E989" s="784"/>
      <c r="F989" s="784"/>
      <c r="G989" s="784"/>
      <c r="H989" s="784"/>
      <c r="I989" s="784"/>
      <c r="J989" s="784"/>
      <c r="K989" s="784"/>
      <c r="L989" s="784"/>
      <c r="M989" s="784"/>
      <c r="N989" s="784"/>
      <c r="O989" s="784"/>
      <c r="P989" s="784"/>
      <c r="Q989" s="784"/>
      <c r="R989" s="784"/>
      <c r="S989" s="784"/>
      <c r="T989" s="784"/>
      <c r="U989" s="784"/>
      <c r="V989" s="784"/>
      <c r="W989" s="784"/>
      <c r="X989" s="784"/>
      <c r="Y989" s="784"/>
      <c r="Z989" s="784"/>
      <c r="AA989" s="784"/>
      <c r="AB989" s="784"/>
    </row>
    <row r="990" spans="1:28" ht="13.5" customHeight="1" x14ac:dyDescent="0.3">
      <c r="A990" s="784"/>
      <c r="B990" s="784"/>
      <c r="C990" s="784"/>
      <c r="D990" s="784"/>
      <c r="E990" s="784"/>
      <c r="F990" s="784"/>
      <c r="G990" s="784"/>
      <c r="H990" s="784"/>
      <c r="I990" s="784"/>
      <c r="J990" s="784"/>
      <c r="K990" s="784"/>
      <c r="L990" s="784"/>
      <c r="M990" s="784"/>
      <c r="N990" s="784"/>
      <c r="O990" s="784"/>
      <c r="P990" s="784"/>
      <c r="Q990" s="784"/>
      <c r="R990" s="784"/>
      <c r="S990" s="784"/>
      <c r="T990" s="784"/>
      <c r="U990" s="784"/>
      <c r="V990" s="784"/>
      <c r="W990" s="784"/>
      <c r="X990" s="784"/>
      <c r="Y990" s="784"/>
      <c r="Z990" s="784"/>
      <c r="AA990" s="784"/>
      <c r="AB990" s="784"/>
    </row>
    <row r="991" spans="1:28" ht="13.5" customHeight="1" x14ac:dyDescent="0.3">
      <c r="A991" s="784"/>
      <c r="B991" s="784"/>
      <c r="C991" s="784"/>
      <c r="D991" s="784"/>
      <c r="E991" s="784"/>
      <c r="F991" s="784"/>
      <c r="G991" s="784"/>
      <c r="H991" s="784"/>
      <c r="I991" s="784"/>
      <c r="J991" s="784"/>
      <c r="K991" s="784"/>
      <c r="L991" s="784"/>
      <c r="M991" s="784"/>
      <c r="N991" s="784"/>
      <c r="O991" s="784"/>
      <c r="P991" s="784"/>
      <c r="Q991" s="784"/>
      <c r="R991" s="784"/>
      <c r="S991" s="784"/>
      <c r="T991" s="784"/>
      <c r="U991" s="784"/>
      <c r="V991" s="784"/>
      <c r="W991" s="784"/>
      <c r="X991" s="784"/>
      <c r="Y991" s="784"/>
      <c r="Z991" s="784"/>
      <c r="AA991" s="784"/>
      <c r="AB991" s="784"/>
    </row>
    <row r="992" spans="1:28" ht="13.5" customHeight="1" x14ac:dyDescent="0.3">
      <c r="A992" s="784"/>
      <c r="B992" s="784"/>
      <c r="C992" s="784"/>
      <c r="D992" s="784"/>
      <c r="E992" s="784"/>
      <c r="F992" s="784"/>
      <c r="G992" s="784"/>
      <c r="H992" s="784"/>
      <c r="I992" s="784"/>
      <c r="J992" s="784"/>
      <c r="K992" s="784"/>
      <c r="L992" s="784"/>
      <c r="M992" s="784"/>
      <c r="N992" s="784"/>
      <c r="O992" s="784"/>
      <c r="P992" s="784"/>
      <c r="Q992" s="784"/>
      <c r="R992" s="784"/>
      <c r="S992" s="784"/>
      <c r="T992" s="784"/>
      <c r="U992" s="784"/>
      <c r="V992" s="784"/>
      <c r="W992" s="784"/>
      <c r="X992" s="784"/>
      <c r="Y992" s="784"/>
      <c r="Z992" s="784"/>
      <c r="AA992" s="784"/>
      <c r="AB992" s="784"/>
    </row>
    <row r="993" spans="1:28" ht="13.5" customHeight="1" x14ac:dyDescent="0.3">
      <c r="A993" s="784"/>
      <c r="B993" s="784"/>
      <c r="C993" s="784"/>
      <c r="D993" s="784"/>
      <c r="E993" s="784"/>
      <c r="F993" s="784"/>
      <c r="G993" s="784"/>
      <c r="H993" s="784"/>
      <c r="I993" s="784"/>
      <c r="J993" s="784"/>
      <c r="K993" s="784"/>
      <c r="L993" s="784"/>
      <c r="M993" s="784"/>
      <c r="N993" s="784"/>
      <c r="O993" s="784"/>
      <c r="P993" s="784"/>
      <c r="Q993" s="784"/>
      <c r="R993" s="784"/>
      <c r="S993" s="784"/>
      <c r="T993" s="784"/>
      <c r="U993" s="784"/>
      <c r="V993" s="784"/>
      <c r="W993" s="784"/>
      <c r="X993" s="784"/>
      <c r="Y993" s="784"/>
      <c r="Z993" s="784"/>
      <c r="AA993" s="784"/>
      <c r="AB993" s="784"/>
    </row>
    <row r="994" spans="1:28" ht="13.5" customHeight="1" x14ac:dyDescent="0.3">
      <c r="A994" s="784"/>
      <c r="B994" s="784"/>
      <c r="C994" s="784"/>
      <c r="D994" s="784"/>
      <c r="E994" s="784"/>
      <c r="F994" s="784"/>
      <c r="G994" s="784"/>
      <c r="H994" s="784"/>
      <c r="I994" s="784"/>
      <c r="J994" s="784"/>
      <c r="K994" s="784"/>
      <c r="L994" s="784"/>
      <c r="M994" s="784"/>
      <c r="N994" s="784"/>
      <c r="O994" s="784"/>
      <c r="P994" s="784"/>
      <c r="Q994" s="784"/>
      <c r="R994" s="784"/>
      <c r="S994" s="784"/>
      <c r="T994" s="784"/>
      <c r="U994" s="784"/>
      <c r="V994" s="784"/>
      <c r="W994" s="784"/>
      <c r="X994" s="784"/>
      <c r="Y994" s="784"/>
      <c r="Z994" s="784"/>
      <c r="AA994" s="784"/>
      <c r="AB994" s="784"/>
    </row>
    <row r="995" spans="1:28" ht="13.5" customHeight="1" x14ac:dyDescent="0.3">
      <c r="A995" s="784"/>
      <c r="B995" s="784"/>
      <c r="C995" s="784"/>
      <c r="D995" s="784"/>
      <c r="E995" s="784"/>
      <c r="F995" s="784"/>
      <c r="G995" s="784"/>
      <c r="H995" s="784"/>
      <c r="I995" s="784"/>
      <c r="J995" s="784"/>
      <c r="K995" s="784"/>
      <c r="L995" s="784"/>
      <c r="M995" s="784"/>
      <c r="N995" s="784"/>
      <c r="O995" s="784"/>
      <c r="P995" s="784"/>
      <c r="Q995" s="784"/>
      <c r="R995" s="784"/>
      <c r="S995" s="784"/>
      <c r="T995" s="784"/>
      <c r="U995" s="784"/>
      <c r="V995" s="784"/>
      <c r="W995" s="784"/>
      <c r="X995" s="784"/>
      <c r="Y995" s="784"/>
      <c r="Z995" s="784"/>
      <c r="AA995" s="784"/>
      <c r="AB995" s="784"/>
    </row>
    <row r="996" spans="1:28" ht="13.5" customHeight="1" x14ac:dyDescent="0.3">
      <c r="A996" s="784"/>
      <c r="B996" s="784"/>
      <c r="C996" s="784"/>
      <c r="D996" s="784"/>
      <c r="E996" s="784"/>
      <c r="F996" s="784"/>
      <c r="G996" s="784"/>
      <c r="H996" s="784"/>
      <c r="I996" s="784"/>
      <c r="J996" s="784"/>
      <c r="K996" s="784"/>
      <c r="L996" s="784"/>
      <c r="M996" s="784"/>
      <c r="N996" s="784"/>
      <c r="O996" s="784"/>
      <c r="P996" s="784"/>
      <c r="Q996" s="784"/>
      <c r="R996" s="784"/>
      <c r="S996" s="784"/>
      <c r="T996" s="784"/>
      <c r="U996" s="784"/>
      <c r="V996" s="784"/>
      <c r="W996" s="784"/>
      <c r="X996" s="784"/>
      <c r="Y996" s="784"/>
      <c r="Z996" s="784"/>
      <c r="AA996" s="784"/>
      <c r="AB996" s="784"/>
    </row>
    <row r="997" spans="1:28" ht="13.5" customHeight="1" x14ac:dyDescent="0.3">
      <c r="A997" s="784"/>
      <c r="B997" s="784"/>
      <c r="C997" s="784"/>
      <c r="D997" s="784"/>
      <c r="E997" s="784"/>
      <c r="F997" s="784"/>
      <c r="G997" s="784"/>
      <c r="H997" s="784"/>
      <c r="I997" s="784"/>
      <c r="J997" s="784"/>
      <c r="K997" s="784"/>
      <c r="L997" s="784"/>
      <c r="M997" s="784"/>
      <c r="N997" s="784"/>
      <c r="O997" s="784"/>
      <c r="P997" s="784"/>
      <c r="Q997" s="784"/>
      <c r="R997" s="784"/>
      <c r="S997" s="784"/>
      <c r="T997" s="784"/>
      <c r="U997" s="784"/>
      <c r="V997" s="784"/>
      <c r="W997" s="784"/>
      <c r="X997" s="784"/>
      <c r="Y997" s="784"/>
      <c r="Z997" s="784"/>
      <c r="AA997" s="784"/>
      <c r="AB997" s="784"/>
    </row>
    <row r="998" spans="1:28" ht="13.5" customHeight="1" x14ac:dyDescent="0.3">
      <c r="A998" s="784"/>
      <c r="B998" s="784"/>
      <c r="C998" s="784"/>
      <c r="D998" s="784"/>
      <c r="E998" s="784"/>
      <c r="F998" s="784"/>
      <c r="G998" s="784"/>
      <c r="H998" s="784"/>
      <c r="I998" s="784"/>
      <c r="J998" s="784"/>
      <c r="K998" s="784"/>
      <c r="L998" s="784"/>
      <c r="M998" s="784"/>
      <c r="N998" s="784"/>
      <c r="O998" s="784"/>
      <c r="P998" s="784"/>
      <c r="Q998" s="784"/>
      <c r="R998" s="784"/>
      <c r="S998" s="784"/>
      <c r="T998" s="784"/>
      <c r="U998" s="784"/>
      <c r="V998" s="784"/>
      <c r="W998" s="784"/>
      <c r="X998" s="784"/>
      <c r="Y998" s="784"/>
      <c r="Z998" s="784"/>
      <c r="AA998" s="784"/>
      <c r="AB998" s="784"/>
    </row>
    <row r="999" spans="1:28" ht="13.5" customHeight="1" x14ac:dyDescent="0.3">
      <c r="A999" s="784"/>
      <c r="B999" s="784"/>
      <c r="C999" s="784"/>
      <c r="D999" s="784"/>
      <c r="E999" s="784"/>
      <c r="F999" s="784"/>
      <c r="G999" s="784"/>
      <c r="H999" s="784"/>
      <c r="I999" s="784"/>
      <c r="J999" s="784"/>
      <c r="K999" s="784"/>
      <c r="L999" s="784"/>
      <c r="M999" s="784"/>
      <c r="N999" s="784"/>
      <c r="O999" s="784"/>
      <c r="P999" s="784"/>
      <c r="Q999" s="784"/>
      <c r="R999" s="784"/>
      <c r="S999" s="784"/>
      <c r="T999" s="784"/>
      <c r="U999" s="784"/>
      <c r="V999" s="784"/>
      <c r="W999" s="784"/>
      <c r="X999" s="784"/>
      <c r="Y999" s="784"/>
      <c r="Z999" s="784"/>
      <c r="AA999" s="784"/>
      <c r="AB999" s="784"/>
    </row>
    <row r="1000" spans="1:28" ht="13.5" customHeight="1" x14ac:dyDescent="0.3">
      <c r="A1000" s="784"/>
      <c r="B1000" s="784"/>
      <c r="C1000" s="784"/>
      <c r="D1000" s="784"/>
      <c r="E1000" s="784"/>
      <c r="F1000" s="784"/>
      <c r="G1000" s="784"/>
      <c r="H1000" s="784"/>
      <c r="I1000" s="784"/>
      <c r="J1000" s="784"/>
      <c r="K1000" s="784"/>
      <c r="L1000" s="784"/>
      <c r="M1000" s="784"/>
      <c r="N1000" s="784"/>
      <c r="O1000" s="784"/>
      <c r="P1000" s="784"/>
      <c r="Q1000" s="784"/>
      <c r="R1000" s="784"/>
      <c r="S1000" s="784"/>
      <c r="T1000" s="784"/>
      <c r="U1000" s="784"/>
      <c r="V1000" s="784"/>
      <c r="W1000" s="784"/>
      <c r="X1000" s="784"/>
      <c r="Y1000" s="784"/>
      <c r="Z1000" s="784"/>
      <c r="AA1000" s="784"/>
      <c r="AB1000" s="784"/>
    </row>
  </sheetData>
  <mergeCells count="15">
    <mergeCell ref="B37:R37"/>
    <mergeCell ref="B3:R3"/>
    <mergeCell ref="C6:F6"/>
    <mergeCell ref="G6:J6"/>
    <mergeCell ref="K6:N6"/>
    <mergeCell ref="O6:R6"/>
    <mergeCell ref="C13:F13"/>
    <mergeCell ref="G13:J13"/>
    <mergeCell ref="K13:N13"/>
    <mergeCell ref="O13:R13"/>
    <mergeCell ref="K20:N20"/>
    <mergeCell ref="O20:R20"/>
    <mergeCell ref="B24:R24"/>
    <mergeCell ref="C26:F26"/>
    <mergeCell ref="G26:J26"/>
  </mergeCells>
  <dataValidations count="1">
    <dataValidation type="custom" allowBlank="1" showErrorMessage="1" sqref="C41:C225" xr:uid="{1245C504-847C-4F39-A639-B7DF615274C7}">
      <formula1>+AND(C41&gt;=2024,C41&lt;=2025)</formula1>
    </dataValidation>
  </dataValidations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F8AC-A3CC-4D7C-B436-5775AA93F5D8}">
  <sheetPr codeName="Foglio9">
    <tabColor theme="9" tint="0.79998168889431442"/>
  </sheetPr>
  <dimension ref="B1:U53"/>
  <sheetViews>
    <sheetView zoomScale="37" zoomScaleNormal="40" workbookViewId="0">
      <selection activeCell="B8" sqref="B8"/>
    </sheetView>
  </sheetViews>
  <sheetFormatPr defaultColWidth="9.109375" defaultRowHeight="13.8" x14ac:dyDescent="0.25"/>
  <cols>
    <col min="1" max="1" width="5.33203125" style="577" customWidth="1"/>
    <col min="2" max="2" width="21.33203125" style="577" customWidth="1"/>
    <col min="3" max="3" width="40.5546875" style="577" customWidth="1"/>
    <col min="4" max="4" width="32.44140625" style="585" customWidth="1"/>
    <col min="5" max="5" width="50.88671875" style="577" bestFit="1" customWidth="1"/>
    <col min="6" max="6" width="19.6640625" style="577" customWidth="1"/>
    <col min="7" max="7" width="81.5546875" style="577" customWidth="1"/>
    <col min="8" max="8" width="13.6640625" style="577" customWidth="1"/>
    <col min="9" max="12" width="13.6640625" style="591" customWidth="1"/>
    <col min="13" max="13" width="18.21875" style="591" customWidth="1"/>
    <col min="14" max="14" width="4.6640625" style="577" customWidth="1"/>
    <col min="15" max="15" width="20.33203125" style="577" customWidth="1"/>
    <col min="16" max="16" width="4.6640625" style="577" customWidth="1"/>
    <col min="17" max="17" width="14.6640625" style="577" customWidth="1"/>
    <col min="18" max="18" width="47" style="577" bestFit="1" customWidth="1"/>
    <col min="19" max="19" width="22.33203125" style="577" customWidth="1"/>
    <col min="20" max="20" width="20.33203125" style="577" customWidth="1"/>
    <col min="21" max="21" width="6.109375" style="577" customWidth="1"/>
    <col min="22" max="16384" width="9.109375" style="577"/>
  </cols>
  <sheetData>
    <row r="1" spans="2:21" s="576" customFormat="1" ht="33" customHeight="1" thickBot="1" x14ac:dyDescent="0.4">
      <c r="B1" s="575" t="s">
        <v>276</v>
      </c>
    </row>
    <row r="2" spans="2:21" s="234" customFormat="1" ht="20.55" customHeight="1" thickTop="1" x14ac:dyDescent="0.3">
      <c r="E2" s="577"/>
      <c r="F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  <c r="S2" s="577"/>
      <c r="T2" s="577"/>
      <c r="U2" s="577"/>
    </row>
    <row r="3" spans="2:21" ht="14.4" x14ac:dyDescent="0.25">
      <c r="B3" s="578"/>
      <c r="C3" s="578"/>
      <c r="D3" s="578"/>
      <c r="E3" s="578"/>
      <c r="F3" s="579"/>
      <c r="G3" s="580"/>
      <c r="H3" s="772" t="s">
        <v>50</v>
      </c>
      <c r="I3" s="581">
        <f>+SUM(I8:I1048576)</f>
        <v>0</v>
      </c>
      <c r="J3" s="581">
        <f>+SUM(J8:J1048576)</f>
        <v>0</v>
      </c>
      <c r="K3" s="581">
        <f>+SUM(K8:K1048576)</f>
        <v>0</v>
      </c>
      <c r="L3" s="581">
        <f>+SUM(L8:L1048576)</f>
        <v>0</v>
      </c>
      <c r="M3" s="582"/>
    </row>
    <row r="4" spans="2:21" ht="14.4" x14ac:dyDescent="0.25">
      <c r="B4" s="578"/>
      <c r="C4" s="578"/>
      <c r="D4" s="578"/>
      <c r="E4" s="578"/>
      <c r="F4" s="579"/>
      <c r="G4" s="583"/>
      <c r="H4" s="773" t="s">
        <v>51</v>
      </c>
      <c r="I4" s="581">
        <f>+SUBTOTAL(9,I8:I1048576)</f>
        <v>0</v>
      </c>
      <c r="J4" s="581">
        <f>+SUBTOTAL(9,J8:J1048576)</f>
        <v>0</v>
      </c>
      <c r="K4" s="581">
        <f>+SUBTOTAL(9,K8:K1048576)</f>
        <v>0</v>
      </c>
      <c r="L4" s="581">
        <f>+SUBTOTAL(9,L8:L1048576)</f>
        <v>0</v>
      </c>
      <c r="M4" s="582"/>
      <c r="O4" s="584"/>
    </row>
    <row r="5" spans="2:21" ht="30.45" customHeight="1" x14ac:dyDescent="0.3">
      <c r="B5" s="583"/>
      <c r="C5" s="578"/>
      <c r="I5" s="586" t="s">
        <v>441</v>
      </c>
      <c r="J5" s="577"/>
      <c r="K5" s="577"/>
      <c r="L5" s="577"/>
      <c r="M5" s="582"/>
    </row>
    <row r="6" spans="2:21" ht="20.25" customHeight="1" x14ac:dyDescent="0.25">
      <c r="B6" s="582"/>
      <c r="C6" s="582"/>
      <c r="D6" s="582"/>
      <c r="E6" s="582"/>
      <c r="F6" s="582"/>
      <c r="G6" s="582"/>
      <c r="H6" s="582"/>
      <c r="I6" s="582"/>
      <c r="J6" s="582"/>
      <c r="K6" s="582"/>
      <c r="L6" s="577"/>
      <c r="M6" s="577"/>
      <c r="Q6" s="587"/>
      <c r="R6" s="587"/>
    </row>
    <row r="7" spans="2:21" ht="53.55" customHeight="1" x14ac:dyDescent="0.25">
      <c r="B7" s="767" t="s">
        <v>167</v>
      </c>
      <c r="C7" s="767" t="s">
        <v>52</v>
      </c>
      <c r="D7" s="767" t="s">
        <v>53</v>
      </c>
      <c r="E7" s="767" t="s">
        <v>54</v>
      </c>
      <c r="F7" s="767" t="s">
        <v>55</v>
      </c>
      <c r="G7" s="767" t="s">
        <v>56</v>
      </c>
      <c r="H7" s="767" t="s">
        <v>57</v>
      </c>
      <c r="I7" s="768" t="s">
        <v>58</v>
      </c>
      <c r="J7" s="768" t="s">
        <v>59</v>
      </c>
      <c r="K7" s="769" t="s">
        <v>60</v>
      </c>
      <c r="L7" s="769" t="s">
        <v>61</v>
      </c>
      <c r="M7" s="770" t="s">
        <v>62</v>
      </c>
      <c r="O7" s="770" t="s">
        <v>63</v>
      </c>
      <c r="P7" s="588"/>
      <c r="Q7" s="771" t="s">
        <v>64</v>
      </c>
      <c r="R7" s="771" t="s">
        <v>65</v>
      </c>
      <c r="S7" s="771" t="s">
        <v>66</v>
      </c>
      <c r="T7" s="771" t="s">
        <v>67</v>
      </c>
    </row>
    <row r="8" spans="2:21" x14ac:dyDescent="0.25">
      <c r="B8" s="505"/>
      <c r="C8" s="505"/>
      <c r="D8" s="589" t="str">
        <f>++IFERROR(INDEX(Tabelle!$H$11:$H$16,MATCH(IN_Cespiti!E8,Tabelle!$I$11:$I$16,0)),"")</f>
        <v/>
      </c>
      <c r="E8" s="505"/>
      <c r="F8" s="589" t="str">
        <f>++IFERROR(INDEX(Tabelle!$C$10:$C$44,MATCH(IN_Cespiti!G8,Tabelle!$E$10:$E$44,0)),"")</f>
        <v/>
      </c>
      <c r="G8" s="505"/>
      <c r="H8" s="506"/>
      <c r="I8" s="507"/>
      <c r="J8" s="507"/>
      <c r="K8" s="507"/>
      <c r="L8" s="508"/>
      <c r="M8" s="93"/>
      <c r="O8" s="506"/>
      <c r="Q8" s="590" t="str">
        <f>IF($D8=3,$M8,+IFERROR(VLOOKUP(CONCATENATE(D8,".",F8),Tabelle!$D$10:$F$44,3,),""))</f>
        <v/>
      </c>
      <c r="R8" s="505"/>
      <c r="S8" s="94"/>
      <c r="T8" s="590" t="str">
        <f>+IF(R8="",Q8,+IF(R8=Tabelle!$B$83,IN_Cespiti!Q8,IF(OR(R8=Tabelle!$B$81,R8=Tabelle!$B$82),IN_Cespiti!S8,0)))</f>
        <v/>
      </c>
    </row>
    <row r="9" spans="2:21" x14ac:dyDescent="0.25">
      <c r="B9" s="505"/>
      <c r="C9" s="505"/>
      <c r="D9" s="589" t="str">
        <f>++IFERROR(INDEX(Tabelle!$H$11:$H$16,MATCH(IN_Cespiti!E9,Tabelle!$I$11:$I$16,0)),"")</f>
        <v/>
      </c>
      <c r="E9" s="505"/>
      <c r="F9" s="589" t="str">
        <f>++IFERROR(INDEX(Tabelle!$C$10:$C$44,MATCH(IN_Cespiti!G9,Tabelle!$E$10:$E$44,0)),"")</f>
        <v/>
      </c>
      <c r="G9" s="505"/>
      <c r="H9" s="506"/>
      <c r="I9" s="507"/>
      <c r="J9" s="507"/>
      <c r="K9" s="507"/>
      <c r="L9" s="508"/>
      <c r="M9" s="93"/>
      <c r="O9" s="506"/>
      <c r="Q9" s="590" t="str">
        <f>IF($D9=3,$M9,+IFERROR(VLOOKUP(CONCATENATE(D9,".",F9),Tabelle!$D$10:$F$44,3,),""))</f>
        <v/>
      </c>
      <c r="R9" s="505"/>
      <c r="S9" s="94"/>
      <c r="T9" s="590" t="str">
        <f>+IF(R9="",Q9,+IF(R9=Tabelle!$B$83,IN_Cespiti!Q9,IF(OR(R9=Tabelle!$B$81,R9=Tabelle!$B$82),IN_Cespiti!S9,0)))</f>
        <v/>
      </c>
    </row>
    <row r="10" spans="2:21" x14ac:dyDescent="0.25">
      <c r="B10" s="505"/>
      <c r="C10" s="505"/>
      <c r="D10" s="589" t="str">
        <f>++IFERROR(INDEX(Tabelle!$H$11:$H$16,MATCH(IN_Cespiti!E10,Tabelle!$I$11:$I$16,0)),"")</f>
        <v/>
      </c>
      <c r="E10" s="505"/>
      <c r="F10" s="589" t="str">
        <f>++IFERROR(INDEX(Tabelle!$C$10:$C$44,MATCH(IN_Cespiti!G10,Tabelle!$E$10:$E$44,0)),"")</f>
        <v/>
      </c>
      <c r="G10" s="505"/>
      <c r="H10" s="506"/>
      <c r="I10" s="507"/>
      <c r="J10" s="507"/>
      <c r="K10" s="507"/>
      <c r="L10" s="508"/>
      <c r="M10" s="93"/>
      <c r="O10" s="506"/>
      <c r="Q10" s="590" t="str">
        <f>IF($D10=3,$M10,+IFERROR(VLOOKUP(CONCATENATE(D10,".",F10),Tabelle!$D$10:$F$44,3,),""))</f>
        <v/>
      </c>
      <c r="R10" s="505"/>
      <c r="S10" s="94"/>
      <c r="T10" s="590" t="str">
        <f>+IF(R10="",Q10,+IF(R10=Tabelle!$B$83,IN_Cespiti!Q10,IF(OR(R10=Tabelle!$B$81,R10=Tabelle!$B$82),IN_Cespiti!S10,0)))</f>
        <v/>
      </c>
    </row>
    <row r="11" spans="2:21" x14ac:dyDescent="0.25">
      <c r="B11" s="505"/>
      <c r="C11" s="505"/>
      <c r="D11" s="589" t="str">
        <f>++IFERROR(INDEX(Tabelle!$H$11:$H$16,MATCH(IN_Cespiti!E11,Tabelle!$I$11:$I$16,0)),"")</f>
        <v/>
      </c>
      <c r="E11" s="505"/>
      <c r="F11" s="589" t="str">
        <f>++IFERROR(INDEX(Tabelle!$C$10:$C$44,MATCH(IN_Cespiti!G11,Tabelle!$E$10:$E$44,0)),"")</f>
        <v/>
      </c>
      <c r="G11" s="505"/>
      <c r="H11" s="506"/>
      <c r="I11" s="507"/>
      <c r="J11" s="507"/>
      <c r="K11" s="507"/>
      <c r="L11" s="508"/>
      <c r="M11" s="93"/>
      <c r="O11" s="506"/>
      <c r="Q11" s="590" t="str">
        <f>IF($D11=3,$M11,+IFERROR(VLOOKUP(CONCATENATE(D11,".",F11),Tabelle!$D$10:$F$44,3,),""))</f>
        <v/>
      </c>
      <c r="R11" s="505"/>
      <c r="S11" s="94"/>
      <c r="T11" s="590" t="str">
        <f>+IF(R11="",Q11,+IF(R11=Tabelle!$B$83,IN_Cespiti!Q11,IF(OR(R11=Tabelle!$B$81,R11=Tabelle!$B$82),IN_Cespiti!S11,0)))</f>
        <v/>
      </c>
    </row>
    <row r="12" spans="2:21" x14ac:dyDescent="0.25">
      <c r="B12" s="505"/>
      <c r="C12" s="505"/>
      <c r="D12" s="589" t="str">
        <f>++IFERROR(INDEX(Tabelle!$H$11:$H$16,MATCH(IN_Cespiti!E12,Tabelle!$I$11:$I$16,0)),"")</f>
        <v/>
      </c>
      <c r="E12" s="505"/>
      <c r="F12" s="589" t="str">
        <f>++IFERROR(INDEX(Tabelle!$C$10:$C$44,MATCH(IN_Cespiti!G12,Tabelle!$E$10:$E$44,0)),"")</f>
        <v/>
      </c>
      <c r="G12" s="505"/>
      <c r="H12" s="506"/>
      <c r="I12" s="507"/>
      <c r="J12" s="507"/>
      <c r="K12" s="507"/>
      <c r="L12" s="508"/>
      <c r="M12" s="93"/>
      <c r="O12" s="506"/>
      <c r="Q12" s="590" t="str">
        <f>IF($D12=3,$M12,+IFERROR(VLOOKUP(CONCATENATE(D12,".",F12),Tabelle!$D$10:$F$44,3,),""))</f>
        <v/>
      </c>
      <c r="R12" s="505"/>
      <c r="S12" s="94"/>
      <c r="T12" s="590" t="str">
        <f>+IF(R12="",Q12,+IF(R12=Tabelle!$B$83,IN_Cespiti!Q12,IF(OR(R12=Tabelle!$B$81,R12=Tabelle!$B$82),IN_Cespiti!S12,0)))</f>
        <v/>
      </c>
    </row>
    <row r="13" spans="2:21" x14ac:dyDescent="0.25">
      <c r="B13" s="505"/>
      <c r="C13" s="505"/>
      <c r="D13" s="589" t="str">
        <f>++IFERROR(INDEX(Tabelle!$H$11:$H$16,MATCH(IN_Cespiti!E13,Tabelle!$I$11:$I$16,0)),"")</f>
        <v/>
      </c>
      <c r="E13" s="505"/>
      <c r="F13" s="589" t="str">
        <f>++IFERROR(INDEX(Tabelle!$C$10:$C$44,MATCH(IN_Cespiti!G13,Tabelle!$E$10:$E$44,0)),"")</f>
        <v/>
      </c>
      <c r="G13" s="505"/>
      <c r="H13" s="506"/>
      <c r="I13" s="507"/>
      <c r="J13" s="507"/>
      <c r="K13" s="507"/>
      <c r="L13" s="508"/>
      <c r="M13" s="93"/>
      <c r="O13" s="506"/>
      <c r="Q13" s="590" t="str">
        <f>IF($D13=3,$M13,+IFERROR(VLOOKUP(CONCATENATE(D13,".",F13),Tabelle!$D$10:$F$44,3,),""))</f>
        <v/>
      </c>
      <c r="R13" s="505"/>
      <c r="S13" s="94"/>
      <c r="T13" s="590" t="str">
        <f>+IF(R13="",Q13,+IF(R13=Tabelle!$B$83,IN_Cespiti!Q13,IF(OR(R13=Tabelle!$B$81,R13=Tabelle!$B$82),IN_Cespiti!S13,0)))</f>
        <v/>
      </c>
    </row>
    <row r="14" spans="2:21" x14ac:dyDescent="0.25">
      <c r="B14" s="505"/>
      <c r="C14" s="505"/>
      <c r="D14" s="589" t="str">
        <f>++IFERROR(INDEX(Tabelle!$H$11:$H$16,MATCH(IN_Cespiti!E14,Tabelle!$I$11:$I$16,0)),"")</f>
        <v/>
      </c>
      <c r="E14" s="505"/>
      <c r="F14" s="589" t="str">
        <f>++IFERROR(INDEX(Tabelle!$C$10:$C$44,MATCH(IN_Cespiti!G14,Tabelle!$E$10:$E$44,0)),"")</f>
        <v/>
      </c>
      <c r="G14" s="505"/>
      <c r="H14" s="506"/>
      <c r="I14" s="507"/>
      <c r="J14" s="507"/>
      <c r="K14" s="507"/>
      <c r="L14" s="508"/>
      <c r="M14" s="93"/>
      <c r="O14" s="506"/>
      <c r="Q14" s="590" t="str">
        <f>IF($D14=3,$M14,+IFERROR(VLOOKUP(CONCATENATE(D14,".",F14),Tabelle!$D$10:$F$44,3,),""))</f>
        <v/>
      </c>
      <c r="R14" s="505"/>
      <c r="S14" s="94"/>
      <c r="T14" s="590" t="str">
        <f>+IF(R14="",Q14,+IF(R14=Tabelle!$B$83,IN_Cespiti!Q14,IF(OR(R14=Tabelle!$B$81,R14=Tabelle!$B$82),IN_Cespiti!S14,0)))</f>
        <v/>
      </c>
    </row>
    <row r="15" spans="2:21" x14ac:dyDescent="0.25">
      <c r="B15" s="505"/>
      <c r="C15" s="505"/>
      <c r="D15" s="589" t="str">
        <f>++IFERROR(INDEX(Tabelle!$H$11:$H$16,MATCH(IN_Cespiti!E15,Tabelle!$I$11:$I$16,0)),"")</f>
        <v/>
      </c>
      <c r="E15" s="505"/>
      <c r="F15" s="589" t="str">
        <f>++IFERROR(INDEX(Tabelle!$C$10:$C$44,MATCH(IN_Cespiti!G15,Tabelle!$E$10:$E$44,0)),"")</f>
        <v/>
      </c>
      <c r="G15" s="505"/>
      <c r="H15" s="506"/>
      <c r="I15" s="507"/>
      <c r="J15" s="507"/>
      <c r="K15" s="507"/>
      <c r="L15" s="508"/>
      <c r="M15" s="93"/>
      <c r="O15" s="506"/>
      <c r="Q15" s="590" t="str">
        <f>IF($D15=3,$M15,+IFERROR(VLOOKUP(CONCATENATE(D15,".",F15),Tabelle!$D$10:$F$44,3,),""))</f>
        <v/>
      </c>
      <c r="R15" s="505"/>
      <c r="S15" s="94"/>
      <c r="T15" s="590" t="str">
        <f>+IF(R15="",Q15,+IF(R15=Tabelle!$B$83,IN_Cespiti!Q15,IF(OR(R15=Tabelle!$B$81,R15=Tabelle!$B$82),IN_Cespiti!S15,0)))</f>
        <v/>
      </c>
    </row>
    <row r="16" spans="2:21" x14ac:dyDescent="0.25">
      <c r="B16" s="505"/>
      <c r="C16" s="505"/>
      <c r="D16" s="589" t="str">
        <f>++IFERROR(INDEX(Tabelle!$H$11:$H$16,MATCH(IN_Cespiti!E16,Tabelle!$I$11:$I$16,0)),"")</f>
        <v/>
      </c>
      <c r="E16" s="505"/>
      <c r="F16" s="589" t="str">
        <f>++IFERROR(INDEX(Tabelle!$C$10:$C$44,MATCH(IN_Cespiti!G16,Tabelle!$E$10:$E$44,0)),"")</f>
        <v/>
      </c>
      <c r="G16" s="505"/>
      <c r="H16" s="506"/>
      <c r="I16" s="507"/>
      <c r="J16" s="507"/>
      <c r="K16" s="507"/>
      <c r="L16" s="508"/>
      <c r="M16" s="93"/>
      <c r="O16" s="506"/>
      <c r="Q16" s="590" t="str">
        <f>IF($D16=3,$M16,+IFERROR(VLOOKUP(CONCATENATE(D16,".",F16),Tabelle!$D$10:$F$44,3,),""))</f>
        <v/>
      </c>
      <c r="R16" s="505"/>
      <c r="S16" s="94"/>
      <c r="T16" s="590" t="str">
        <f>+IF(R16="",Q16,+IF(R16=Tabelle!$B$83,IN_Cespiti!Q16,IF(OR(R16=Tabelle!$B$81,R16=Tabelle!$B$82),IN_Cespiti!S16,0)))</f>
        <v/>
      </c>
    </row>
    <row r="17" spans="2:20" x14ac:dyDescent="0.25">
      <c r="B17" s="505"/>
      <c r="C17" s="505"/>
      <c r="D17" s="589" t="str">
        <f>++IFERROR(INDEX(Tabelle!$H$11:$H$16,MATCH(IN_Cespiti!E17,Tabelle!$I$11:$I$16,0)),"")</f>
        <v/>
      </c>
      <c r="E17" s="505"/>
      <c r="F17" s="589" t="str">
        <f>++IFERROR(INDEX(Tabelle!$C$10:$C$44,MATCH(IN_Cespiti!G17,Tabelle!$E$10:$E$44,0)),"")</f>
        <v/>
      </c>
      <c r="G17" s="505"/>
      <c r="H17" s="506"/>
      <c r="I17" s="507"/>
      <c r="J17" s="507"/>
      <c r="K17" s="507"/>
      <c r="L17" s="508"/>
      <c r="M17" s="93"/>
      <c r="O17" s="506"/>
      <c r="Q17" s="590" t="str">
        <f>IF($D17=3,$M17,+IFERROR(VLOOKUP(CONCATENATE(D17,".",F17),Tabelle!$D$10:$F$44,3,),""))</f>
        <v/>
      </c>
      <c r="R17" s="505"/>
      <c r="S17" s="94"/>
      <c r="T17" s="590" t="str">
        <f>+IF(R17="",Q17,+IF(R17=Tabelle!$B$83,IN_Cespiti!Q17,IF(OR(R17=Tabelle!$B$81,R17=Tabelle!$B$82),IN_Cespiti!S17,0)))</f>
        <v/>
      </c>
    </row>
    <row r="18" spans="2:20" x14ac:dyDescent="0.25">
      <c r="B18" s="505"/>
      <c r="C18" s="505"/>
      <c r="D18" s="589" t="str">
        <f>++IFERROR(INDEX(Tabelle!$H$11:$H$16,MATCH(IN_Cespiti!E18,Tabelle!$I$11:$I$16,0)),"")</f>
        <v/>
      </c>
      <c r="E18" s="505"/>
      <c r="F18" s="589" t="str">
        <f>++IFERROR(INDEX(Tabelle!$C$10:$C$44,MATCH(IN_Cespiti!G18,Tabelle!$E$10:$E$44,0)),"")</f>
        <v/>
      </c>
      <c r="G18" s="505"/>
      <c r="H18" s="506"/>
      <c r="I18" s="507"/>
      <c r="J18" s="507"/>
      <c r="K18" s="507"/>
      <c r="L18" s="508"/>
      <c r="M18" s="93"/>
      <c r="O18" s="506"/>
      <c r="Q18" s="590" t="str">
        <f>IF($D18=3,$M18,+IFERROR(VLOOKUP(CONCATENATE(D18,".",F18),Tabelle!$D$10:$F$44,3,),""))</f>
        <v/>
      </c>
      <c r="R18" s="505"/>
      <c r="S18" s="94"/>
      <c r="T18" s="590" t="str">
        <f>+IF(R18="",Q18,+IF(R18=Tabelle!$B$83,IN_Cespiti!Q18,IF(OR(R18=Tabelle!$B$81,R18=Tabelle!$B$82),IN_Cespiti!S18,0)))</f>
        <v/>
      </c>
    </row>
    <row r="19" spans="2:20" x14ac:dyDescent="0.25">
      <c r="B19" s="505"/>
      <c r="C19" s="505"/>
      <c r="D19" s="589" t="str">
        <f>++IFERROR(INDEX(Tabelle!$H$11:$H$16,MATCH(IN_Cespiti!E19,Tabelle!$I$11:$I$16,0)),"")</f>
        <v/>
      </c>
      <c r="E19" s="505"/>
      <c r="F19" s="589" t="str">
        <f>++IFERROR(INDEX(Tabelle!$C$10:$C$44,MATCH(IN_Cespiti!G19,Tabelle!$E$10:$E$44,0)),"")</f>
        <v/>
      </c>
      <c r="G19" s="505"/>
      <c r="H19" s="506"/>
      <c r="I19" s="507"/>
      <c r="J19" s="507"/>
      <c r="K19" s="507"/>
      <c r="L19" s="508"/>
      <c r="M19" s="93"/>
      <c r="O19" s="506"/>
      <c r="Q19" s="590" t="str">
        <f>IF($D19=3,$M19,+IFERROR(VLOOKUP(CONCATENATE(D19,".",F19),Tabelle!$D$10:$F$44,3,),""))</f>
        <v/>
      </c>
      <c r="R19" s="505"/>
      <c r="S19" s="94"/>
      <c r="T19" s="590" t="str">
        <f>+IF(R19="",Q19,+IF(R19=Tabelle!$B$83,IN_Cespiti!Q19,IF(OR(R19=Tabelle!$B$81,R19=Tabelle!$B$82),IN_Cespiti!S19,0)))</f>
        <v/>
      </c>
    </row>
    <row r="20" spans="2:20" x14ac:dyDescent="0.25">
      <c r="B20" s="505"/>
      <c r="C20" s="505"/>
      <c r="D20" s="589" t="str">
        <f>++IFERROR(INDEX(Tabelle!$H$11:$H$16,MATCH(IN_Cespiti!E20,Tabelle!$I$11:$I$16,0)),"")</f>
        <v/>
      </c>
      <c r="E20" s="505"/>
      <c r="F20" s="589" t="str">
        <f>++IFERROR(INDEX(Tabelle!$C$10:$C$44,MATCH(IN_Cespiti!G20,Tabelle!$E$10:$E$44,0)),"")</f>
        <v/>
      </c>
      <c r="G20" s="505"/>
      <c r="H20" s="506"/>
      <c r="I20" s="507"/>
      <c r="J20" s="507"/>
      <c r="K20" s="507"/>
      <c r="L20" s="508"/>
      <c r="M20" s="93"/>
      <c r="O20" s="506"/>
      <c r="Q20" s="590" t="str">
        <f>IF($D20=3,$M20,+IFERROR(VLOOKUP(CONCATENATE(D20,".",F20),Tabelle!$D$10:$F$44,3,),""))</f>
        <v/>
      </c>
      <c r="R20" s="505"/>
      <c r="S20" s="94"/>
      <c r="T20" s="590" t="str">
        <f>+IF(R20="",Q20,+IF(R20=Tabelle!$B$83,IN_Cespiti!Q20,IF(OR(R20=Tabelle!$B$81,R20=Tabelle!$B$82),IN_Cespiti!S20,0)))</f>
        <v/>
      </c>
    </row>
    <row r="21" spans="2:20" x14ac:dyDescent="0.25">
      <c r="B21" s="505"/>
      <c r="C21" s="505"/>
      <c r="D21" s="589" t="str">
        <f>++IFERROR(INDEX(Tabelle!$H$11:$H$16,MATCH(IN_Cespiti!E21,Tabelle!$I$11:$I$16,0)),"")</f>
        <v/>
      </c>
      <c r="E21" s="505"/>
      <c r="F21" s="589" t="str">
        <f>++IFERROR(INDEX(Tabelle!$C$10:$C$44,MATCH(IN_Cespiti!G21,Tabelle!$E$10:$E$44,0)),"")</f>
        <v/>
      </c>
      <c r="G21" s="505"/>
      <c r="H21" s="506"/>
      <c r="I21" s="507"/>
      <c r="J21" s="507"/>
      <c r="K21" s="507"/>
      <c r="L21" s="508"/>
      <c r="M21" s="93"/>
      <c r="O21" s="506"/>
      <c r="Q21" s="590" t="str">
        <f>IF($D21=3,$M21,+IFERROR(VLOOKUP(CONCATENATE(D21,".",F21),Tabelle!$D$10:$F$44,3,),""))</f>
        <v/>
      </c>
      <c r="R21" s="505"/>
      <c r="S21" s="94"/>
      <c r="T21" s="590" t="str">
        <f>+IF(R21="",Q21,+IF(R21=Tabelle!$B$83,IN_Cespiti!Q21,IF(OR(R21=Tabelle!$B$81,R21=Tabelle!$B$82),IN_Cespiti!S21,0)))</f>
        <v/>
      </c>
    </row>
    <row r="22" spans="2:20" x14ac:dyDescent="0.25">
      <c r="B22" s="505"/>
      <c r="C22" s="505"/>
      <c r="D22" s="589" t="str">
        <f>++IFERROR(INDEX(Tabelle!$H$11:$H$16,MATCH(IN_Cespiti!E22,Tabelle!$I$11:$I$16,0)),"")</f>
        <v/>
      </c>
      <c r="E22" s="505"/>
      <c r="F22" s="589" t="str">
        <f>++IFERROR(INDEX(Tabelle!$C$10:$C$44,MATCH(IN_Cespiti!G22,Tabelle!$E$10:$E$44,0)),"")</f>
        <v/>
      </c>
      <c r="G22" s="505"/>
      <c r="H22" s="506"/>
      <c r="I22" s="507"/>
      <c r="J22" s="507"/>
      <c r="K22" s="507"/>
      <c r="L22" s="508"/>
      <c r="M22" s="93"/>
      <c r="O22" s="506"/>
      <c r="Q22" s="590" t="str">
        <f>IF($D22=3,$M22,+IFERROR(VLOOKUP(CONCATENATE(D22,".",F22),Tabelle!$D$10:$F$44,3,),""))</f>
        <v/>
      </c>
      <c r="R22" s="505"/>
      <c r="S22" s="94"/>
      <c r="T22" s="590" t="str">
        <f>+IF(R22="",Q22,+IF(R22=Tabelle!$B$83,IN_Cespiti!Q22,IF(OR(R22=Tabelle!$B$81,R22=Tabelle!$B$82),IN_Cespiti!S22,0)))</f>
        <v/>
      </c>
    </row>
    <row r="23" spans="2:20" x14ac:dyDescent="0.25">
      <c r="B23" s="505"/>
      <c r="C23" s="505"/>
      <c r="D23" s="589" t="str">
        <f>++IFERROR(INDEX(Tabelle!$H$11:$H$16,MATCH(IN_Cespiti!E23,Tabelle!$I$11:$I$16,0)),"")</f>
        <v/>
      </c>
      <c r="E23" s="505"/>
      <c r="F23" s="589" t="str">
        <f>++IFERROR(INDEX(Tabelle!$C$10:$C$44,MATCH(IN_Cespiti!G23,Tabelle!$E$10:$E$44,0)),"")</f>
        <v/>
      </c>
      <c r="G23" s="505"/>
      <c r="H23" s="506"/>
      <c r="I23" s="507"/>
      <c r="J23" s="507"/>
      <c r="K23" s="507"/>
      <c r="L23" s="508"/>
      <c r="M23" s="93"/>
      <c r="O23" s="506"/>
      <c r="Q23" s="590" t="str">
        <f>IF($D23=3,$M23,+IFERROR(VLOOKUP(CONCATENATE(D23,".",F23),Tabelle!$D$10:$F$44,3,),""))</f>
        <v/>
      </c>
      <c r="R23" s="505"/>
      <c r="S23" s="94"/>
      <c r="T23" s="590" t="str">
        <f>+IF(R23="",Q23,+IF(R23=Tabelle!$B$83,IN_Cespiti!Q23,IF(OR(R23=Tabelle!$B$81,R23=Tabelle!$B$82),IN_Cespiti!S23,0)))</f>
        <v/>
      </c>
    </row>
    <row r="24" spans="2:20" x14ac:dyDescent="0.25">
      <c r="B24" s="505"/>
      <c r="C24" s="505"/>
      <c r="D24" s="589" t="str">
        <f>++IFERROR(INDEX(Tabelle!$H$11:$H$16,MATCH(IN_Cespiti!E24,Tabelle!$I$11:$I$16,0)),"")</f>
        <v/>
      </c>
      <c r="E24" s="505"/>
      <c r="F24" s="589" t="str">
        <f>++IFERROR(INDEX(Tabelle!$C$10:$C$44,MATCH(IN_Cespiti!G24,Tabelle!$E$10:$E$44,0)),"")</f>
        <v/>
      </c>
      <c r="G24" s="505"/>
      <c r="H24" s="506"/>
      <c r="I24" s="507"/>
      <c r="J24" s="507"/>
      <c r="K24" s="507"/>
      <c r="L24" s="508"/>
      <c r="M24" s="93"/>
      <c r="O24" s="506"/>
      <c r="Q24" s="590" t="str">
        <f>IF($D24=3,$M24,+IFERROR(VLOOKUP(CONCATENATE(D24,".",F24),Tabelle!$D$10:$F$44,3,),""))</f>
        <v/>
      </c>
      <c r="R24" s="505"/>
      <c r="S24" s="94"/>
      <c r="T24" s="590" t="str">
        <f>+IF(R24="",Q24,+IF(R24=Tabelle!$B$83,IN_Cespiti!Q24,IF(OR(R24=Tabelle!$B$81,R24=Tabelle!$B$82),IN_Cespiti!S24,0)))</f>
        <v/>
      </c>
    </row>
    <row r="25" spans="2:20" x14ac:dyDescent="0.25">
      <c r="B25" s="505"/>
      <c r="C25" s="505"/>
      <c r="D25" s="589" t="str">
        <f>++IFERROR(INDEX(Tabelle!$H$11:$H$16,MATCH(IN_Cespiti!E25,Tabelle!$I$11:$I$16,0)),"")</f>
        <v/>
      </c>
      <c r="E25" s="505"/>
      <c r="F25" s="589" t="str">
        <f>++IFERROR(INDEX(Tabelle!$C$10:$C$44,MATCH(IN_Cespiti!G25,Tabelle!$E$10:$E$44,0)),"")</f>
        <v/>
      </c>
      <c r="G25" s="505"/>
      <c r="H25" s="506"/>
      <c r="I25" s="507"/>
      <c r="J25" s="507"/>
      <c r="K25" s="507"/>
      <c r="L25" s="508"/>
      <c r="M25" s="93"/>
      <c r="O25" s="506"/>
      <c r="Q25" s="590" t="str">
        <f>IF($D25=3,$M25,+IFERROR(VLOOKUP(CONCATENATE(D25,".",F25),Tabelle!$D$10:$F$44,3,),""))</f>
        <v/>
      </c>
      <c r="R25" s="505"/>
      <c r="S25" s="94"/>
      <c r="T25" s="590" t="str">
        <f>+IF(R25="",Q25,+IF(R25=Tabelle!$B$83,IN_Cespiti!Q25,IF(OR(R25=Tabelle!$B$81,R25=Tabelle!$B$82),IN_Cespiti!S25,0)))</f>
        <v/>
      </c>
    </row>
    <row r="26" spans="2:20" x14ac:dyDescent="0.25">
      <c r="B26" s="505"/>
      <c r="C26" s="505"/>
      <c r="D26" s="589" t="str">
        <f>++IFERROR(INDEX(Tabelle!$H$11:$H$16,MATCH(IN_Cespiti!E26,Tabelle!$I$11:$I$16,0)),"")</f>
        <v/>
      </c>
      <c r="E26" s="505"/>
      <c r="F26" s="589" t="str">
        <f>++IFERROR(INDEX(Tabelle!$C$10:$C$44,MATCH(IN_Cespiti!G26,Tabelle!$E$10:$E$44,0)),"")</f>
        <v/>
      </c>
      <c r="G26" s="505"/>
      <c r="H26" s="506"/>
      <c r="I26" s="507"/>
      <c r="J26" s="507"/>
      <c r="K26" s="507"/>
      <c r="L26" s="508"/>
      <c r="M26" s="93"/>
      <c r="O26" s="506"/>
      <c r="Q26" s="590" t="str">
        <f>IF($D26=3,$M26,+IFERROR(VLOOKUP(CONCATENATE(D26,".",F26),Tabelle!$D$10:$F$44,3,),""))</f>
        <v/>
      </c>
      <c r="R26" s="505"/>
      <c r="S26" s="94"/>
      <c r="T26" s="590" t="str">
        <f>+IF(R26="",Q26,+IF(R26=Tabelle!$B$83,IN_Cespiti!Q26,IF(OR(R26=Tabelle!$B$81,R26=Tabelle!$B$82),IN_Cespiti!S26,0)))</f>
        <v/>
      </c>
    </row>
    <row r="27" spans="2:20" x14ac:dyDescent="0.25">
      <c r="B27" s="505"/>
      <c r="C27" s="505"/>
      <c r="D27" s="589" t="str">
        <f>++IFERROR(INDEX(Tabelle!$H$11:$H$16,MATCH(IN_Cespiti!E27,Tabelle!$I$11:$I$16,0)),"")</f>
        <v/>
      </c>
      <c r="E27" s="505"/>
      <c r="F27" s="589" t="str">
        <f>++IFERROR(INDEX(Tabelle!$C$10:$C$44,MATCH(IN_Cespiti!G27,Tabelle!$E$10:$E$44,0)),"")</f>
        <v/>
      </c>
      <c r="G27" s="505"/>
      <c r="H27" s="506"/>
      <c r="I27" s="507"/>
      <c r="J27" s="507"/>
      <c r="K27" s="507"/>
      <c r="L27" s="508"/>
      <c r="M27" s="93"/>
      <c r="O27" s="506"/>
      <c r="Q27" s="590" t="str">
        <f>IF($D27=3,$M27,+IFERROR(VLOOKUP(CONCATENATE(D27,".",F27),Tabelle!$D$10:$F$44,3,),""))</f>
        <v/>
      </c>
      <c r="R27" s="505"/>
      <c r="S27" s="94"/>
      <c r="T27" s="590" t="str">
        <f>+IF(R27="",Q27,+IF(R27=Tabelle!$B$83,IN_Cespiti!Q27,IF(OR(R27=Tabelle!$B$81,R27=Tabelle!$B$82),IN_Cespiti!S27,0)))</f>
        <v/>
      </c>
    </row>
    <row r="28" spans="2:20" x14ac:dyDescent="0.25">
      <c r="B28" s="505"/>
      <c r="C28" s="505"/>
      <c r="D28" s="589" t="str">
        <f>++IFERROR(INDEX(Tabelle!$H$11:$H$16,MATCH(IN_Cespiti!E28,Tabelle!$I$11:$I$16,0)),"")</f>
        <v/>
      </c>
      <c r="E28" s="505"/>
      <c r="F28" s="589" t="str">
        <f>++IFERROR(INDEX(Tabelle!$C$10:$C$44,MATCH(IN_Cespiti!G28,Tabelle!$E$10:$E$44,0)),"")</f>
        <v/>
      </c>
      <c r="G28" s="505"/>
      <c r="H28" s="506"/>
      <c r="I28" s="507"/>
      <c r="J28" s="507"/>
      <c r="K28" s="507"/>
      <c r="L28" s="508"/>
      <c r="M28" s="93"/>
      <c r="O28" s="506"/>
      <c r="Q28" s="590" t="str">
        <f>IF($D28=3,$M28,+IFERROR(VLOOKUP(CONCATENATE(D28,".",F28),Tabelle!$D$10:$F$44,3,),""))</f>
        <v/>
      </c>
      <c r="R28" s="505"/>
      <c r="S28" s="94"/>
      <c r="T28" s="590" t="str">
        <f>+IF(R28="",Q28,+IF(R28=Tabelle!$B$83,IN_Cespiti!Q28,IF(OR(R28=Tabelle!$B$81,R28=Tabelle!$B$82),IN_Cespiti!S28,0)))</f>
        <v/>
      </c>
    </row>
    <row r="29" spans="2:20" x14ac:dyDescent="0.25">
      <c r="B29" s="505"/>
      <c r="C29" s="505"/>
      <c r="D29" s="589" t="str">
        <f>++IFERROR(INDEX(Tabelle!$H$11:$H$16,MATCH(IN_Cespiti!E29,Tabelle!$I$11:$I$16,0)),"")</f>
        <v/>
      </c>
      <c r="E29" s="505"/>
      <c r="F29" s="589" t="str">
        <f>++IFERROR(INDEX(Tabelle!$C$10:$C$44,MATCH(IN_Cespiti!G29,Tabelle!$E$10:$E$44,0)),"")</f>
        <v/>
      </c>
      <c r="G29" s="505"/>
      <c r="H29" s="506"/>
      <c r="I29" s="507"/>
      <c r="J29" s="507"/>
      <c r="K29" s="507"/>
      <c r="L29" s="508"/>
      <c r="M29" s="93"/>
      <c r="O29" s="506"/>
      <c r="Q29" s="590" t="str">
        <f>IF($D29=3,$M29,+IFERROR(VLOOKUP(CONCATENATE(D29,".",F29),Tabelle!$D$10:$F$44,3,),""))</f>
        <v/>
      </c>
      <c r="R29" s="505"/>
      <c r="S29" s="94"/>
      <c r="T29" s="590" t="str">
        <f>+IF(R29="",Q29,+IF(R29=Tabelle!$B$83,IN_Cespiti!Q29,IF(OR(R29=Tabelle!$B$81,R29=Tabelle!$B$82),IN_Cespiti!S29,0)))</f>
        <v/>
      </c>
    </row>
    <row r="30" spans="2:20" x14ac:dyDescent="0.25">
      <c r="B30" s="505"/>
      <c r="C30" s="505"/>
      <c r="D30" s="589" t="str">
        <f>++IFERROR(INDEX(Tabelle!$H$11:$H$16,MATCH(IN_Cespiti!E30,Tabelle!$I$11:$I$16,0)),"")</f>
        <v/>
      </c>
      <c r="E30" s="505"/>
      <c r="F30" s="589" t="str">
        <f>++IFERROR(INDEX(Tabelle!$C$10:$C$44,MATCH(IN_Cespiti!G30,Tabelle!$E$10:$E$44,0)),"")</f>
        <v/>
      </c>
      <c r="G30" s="505"/>
      <c r="H30" s="506"/>
      <c r="I30" s="507"/>
      <c r="J30" s="507"/>
      <c r="K30" s="507"/>
      <c r="L30" s="508"/>
      <c r="M30" s="93"/>
      <c r="O30" s="506"/>
      <c r="Q30" s="590" t="str">
        <f>IF($D30=3,$M30,+IFERROR(VLOOKUP(CONCATENATE(D30,".",F30),Tabelle!$D$10:$F$44,3,),""))</f>
        <v/>
      </c>
      <c r="R30" s="505"/>
      <c r="S30" s="94"/>
      <c r="T30" s="590" t="str">
        <f>+IF(R30="",Q30,+IF(R30=Tabelle!$B$83,IN_Cespiti!Q30,IF(OR(R30=Tabelle!$B$81,R30=Tabelle!$B$82),IN_Cespiti!S30,0)))</f>
        <v/>
      </c>
    </row>
    <row r="31" spans="2:20" x14ac:dyDescent="0.25">
      <c r="B31" s="505"/>
      <c r="C31" s="505"/>
      <c r="D31" s="589" t="str">
        <f>++IFERROR(INDEX(Tabelle!$H$11:$H$16,MATCH(IN_Cespiti!E31,Tabelle!$I$11:$I$16,0)),"")</f>
        <v/>
      </c>
      <c r="E31" s="505"/>
      <c r="F31" s="589" t="str">
        <f>++IFERROR(INDEX(Tabelle!$C$10:$C$44,MATCH(IN_Cespiti!G31,Tabelle!$E$10:$E$44,0)),"")</f>
        <v/>
      </c>
      <c r="G31" s="505"/>
      <c r="H31" s="506"/>
      <c r="I31" s="507"/>
      <c r="J31" s="507"/>
      <c r="K31" s="507"/>
      <c r="L31" s="508"/>
      <c r="M31" s="93"/>
      <c r="O31" s="506"/>
      <c r="Q31" s="590" t="str">
        <f>IF($D31=3,$M31,+IFERROR(VLOOKUP(CONCATENATE(D31,".",F31),Tabelle!$D$10:$F$44,3,),""))</f>
        <v/>
      </c>
      <c r="R31" s="505"/>
      <c r="S31" s="94"/>
      <c r="T31" s="590" t="str">
        <f>+IF(R31="",Q31,+IF(R31=Tabelle!$B$83,IN_Cespiti!Q31,IF(OR(R31=Tabelle!$B$81,R31=Tabelle!$B$82),IN_Cespiti!S31,0)))</f>
        <v/>
      </c>
    </row>
    <row r="32" spans="2:20" x14ac:dyDescent="0.25">
      <c r="B32" s="505"/>
      <c r="C32" s="505"/>
      <c r="D32" s="589" t="str">
        <f>++IFERROR(INDEX(Tabelle!$H$11:$H$16,MATCH(IN_Cespiti!E32,Tabelle!$I$11:$I$16,0)),"")</f>
        <v/>
      </c>
      <c r="E32" s="505"/>
      <c r="F32" s="589" t="str">
        <f>++IFERROR(INDEX(Tabelle!$C$10:$C$44,MATCH(IN_Cespiti!G32,Tabelle!$E$10:$E$44,0)),"")</f>
        <v/>
      </c>
      <c r="G32" s="505"/>
      <c r="H32" s="506"/>
      <c r="I32" s="507"/>
      <c r="J32" s="507"/>
      <c r="K32" s="507"/>
      <c r="L32" s="508"/>
      <c r="M32" s="93"/>
      <c r="O32" s="506"/>
      <c r="Q32" s="590" t="str">
        <f>IF($D32=3,$M32,+IFERROR(VLOOKUP(CONCATENATE(D32,".",F32),Tabelle!$D$10:$F$44,3,),""))</f>
        <v/>
      </c>
      <c r="R32" s="505"/>
      <c r="S32" s="94"/>
      <c r="T32" s="590" t="str">
        <f>+IF(R32="",Q32,+IF(R32=Tabelle!$B$83,IN_Cespiti!Q32,IF(OR(R32=Tabelle!$B$81,R32=Tabelle!$B$82),IN_Cespiti!S32,0)))</f>
        <v/>
      </c>
    </row>
    <row r="33" spans="2:20" x14ac:dyDescent="0.25">
      <c r="B33" s="505"/>
      <c r="C33" s="505"/>
      <c r="D33" s="589" t="str">
        <f>++IFERROR(INDEX(Tabelle!$H$11:$H$16,MATCH(IN_Cespiti!E33,Tabelle!$I$11:$I$16,0)),"")</f>
        <v/>
      </c>
      <c r="E33" s="505"/>
      <c r="F33" s="589" t="str">
        <f>++IFERROR(INDEX(Tabelle!$C$10:$C$44,MATCH(IN_Cespiti!G33,Tabelle!$E$10:$E$44,0)),"")</f>
        <v/>
      </c>
      <c r="G33" s="505"/>
      <c r="H33" s="506"/>
      <c r="I33" s="507"/>
      <c r="J33" s="507"/>
      <c r="K33" s="507"/>
      <c r="L33" s="508"/>
      <c r="M33" s="93"/>
      <c r="O33" s="506"/>
      <c r="Q33" s="590" t="str">
        <f>IF($D33=3,$M33,+IFERROR(VLOOKUP(CONCATENATE(D33,".",F33),Tabelle!$D$10:$F$44,3,),""))</f>
        <v/>
      </c>
      <c r="R33" s="505"/>
      <c r="S33" s="94"/>
      <c r="T33" s="590" t="str">
        <f>+IF(R33="",Q33,+IF(R33=Tabelle!$B$83,IN_Cespiti!Q33,IF(OR(R33=Tabelle!$B$81,R33=Tabelle!$B$82),IN_Cespiti!S33,0)))</f>
        <v/>
      </c>
    </row>
    <row r="34" spans="2:20" x14ac:dyDescent="0.25">
      <c r="B34" s="505"/>
      <c r="C34" s="505"/>
      <c r="D34" s="589" t="str">
        <f>++IFERROR(INDEX(Tabelle!$H$11:$H$16,MATCH(IN_Cespiti!E34,Tabelle!$I$11:$I$16,0)),"")</f>
        <v/>
      </c>
      <c r="E34" s="505"/>
      <c r="F34" s="589" t="str">
        <f>++IFERROR(INDEX(Tabelle!$C$10:$C$44,MATCH(IN_Cespiti!G34,Tabelle!$E$10:$E$44,0)),"")</f>
        <v/>
      </c>
      <c r="G34" s="505"/>
      <c r="H34" s="506"/>
      <c r="I34" s="507"/>
      <c r="J34" s="507"/>
      <c r="K34" s="507"/>
      <c r="L34" s="508"/>
      <c r="M34" s="93"/>
      <c r="O34" s="506"/>
      <c r="Q34" s="590" t="str">
        <f>IF($D34=3,$M34,+IFERROR(VLOOKUP(CONCATENATE(D34,".",F34),Tabelle!$D$10:$F$44,3,),""))</f>
        <v/>
      </c>
      <c r="R34" s="505"/>
      <c r="S34" s="94"/>
      <c r="T34" s="590" t="str">
        <f>+IF(R34="",Q34,+IF(R34=Tabelle!$B$83,IN_Cespiti!Q34,IF(OR(R34=Tabelle!$B$81,R34=Tabelle!$B$82),IN_Cespiti!S34,0)))</f>
        <v/>
      </c>
    </row>
    <row r="35" spans="2:20" x14ac:dyDescent="0.25">
      <c r="B35" s="505"/>
      <c r="C35" s="505"/>
      <c r="D35" s="589" t="str">
        <f>++IFERROR(INDEX(Tabelle!$H$11:$H$16,MATCH(IN_Cespiti!E35,Tabelle!$I$11:$I$16,0)),"")</f>
        <v/>
      </c>
      <c r="E35" s="505"/>
      <c r="F35" s="589" t="str">
        <f>++IFERROR(INDEX(Tabelle!$C$10:$C$44,MATCH(IN_Cespiti!G35,Tabelle!$E$10:$E$44,0)),"")</f>
        <v/>
      </c>
      <c r="G35" s="505"/>
      <c r="H35" s="506"/>
      <c r="I35" s="507"/>
      <c r="J35" s="507"/>
      <c r="K35" s="507"/>
      <c r="L35" s="508"/>
      <c r="M35" s="93"/>
      <c r="O35" s="506"/>
      <c r="Q35" s="590" t="str">
        <f>IF($D35=3,$M35,+IFERROR(VLOOKUP(CONCATENATE(D35,".",F35),Tabelle!$D$10:$F$44,3,),""))</f>
        <v/>
      </c>
      <c r="R35" s="505"/>
      <c r="S35" s="94"/>
      <c r="T35" s="590" t="str">
        <f>+IF(R35="",Q35,+IF(R35=Tabelle!$B$83,IN_Cespiti!Q35,IF(OR(R35=Tabelle!$B$81,R35=Tabelle!$B$82),IN_Cespiti!S35,0)))</f>
        <v/>
      </c>
    </row>
    <row r="36" spans="2:20" x14ac:dyDescent="0.25">
      <c r="B36" s="505"/>
      <c r="C36" s="505"/>
      <c r="D36" s="589" t="str">
        <f>++IFERROR(INDEX(Tabelle!$H$11:$H$16,MATCH(IN_Cespiti!E36,Tabelle!$I$11:$I$16,0)),"")</f>
        <v/>
      </c>
      <c r="E36" s="505"/>
      <c r="F36" s="589" t="str">
        <f>++IFERROR(INDEX(Tabelle!$C$10:$C$44,MATCH(IN_Cespiti!G36,Tabelle!$E$10:$E$44,0)),"")</f>
        <v/>
      </c>
      <c r="G36" s="505"/>
      <c r="H36" s="506"/>
      <c r="I36" s="507"/>
      <c r="J36" s="507"/>
      <c r="K36" s="507"/>
      <c r="L36" s="508"/>
      <c r="M36" s="93"/>
      <c r="O36" s="506"/>
      <c r="Q36" s="590" t="str">
        <f>IF($D36=3,$M36,+IFERROR(VLOOKUP(CONCATENATE(D36,".",F36),Tabelle!$D$10:$F$44,3,),""))</f>
        <v/>
      </c>
      <c r="R36" s="505"/>
      <c r="S36" s="94"/>
      <c r="T36" s="590" t="str">
        <f>+IF(R36="",Q36,+IF(R36=Tabelle!$B$83,IN_Cespiti!Q36,IF(OR(R36=Tabelle!$B$81,R36=Tabelle!$B$82),IN_Cespiti!S36,0)))</f>
        <v/>
      </c>
    </row>
    <row r="37" spans="2:20" x14ac:dyDescent="0.25">
      <c r="B37" s="505"/>
      <c r="C37" s="505"/>
      <c r="D37" s="589" t="str">
        <f>++IFERROR(INDEX(Tabelle!$H$11:$H$16,MATCH(IN_Cespiti!E37,Tabelle!$I$11:$I$16,0)),"")</f>
        <v/>
      </c>
      <c r="E37" s="505"/>
      <c r="F37" s="589" t="str">
        <f>++IFERROR(INDEX(Tabelle!$C$10:$C$44,MATCH(IN_Cespiti!G37,Tabelle!$E$10:$E$44,0)),"")</f>
        <v/>
      </c>
      <c r="G37" s="505"/>
      <c r="H37" s="506"/>
      <c r="I37" s="507"/>
      <c r="J37" s="507"/>
      <c r="K37" s="507"/>
      <c r="L37" s="508"/>
      <c r="M37" s="93"/>
      <c r="O37" s="506"/>
      <c r="Q37" s="590" t="str">
        <f>IF($D37=3,$M37,+IFERROR(VLOOKUP(CONCATENATE(D37,".",F37),Tabelle!$D$10:$F$44,3,),""))</f>
        <v/>
      </c>
      <c r="R37" s="505"/>
      <c r="S37" s="94"/>
      <c r="T37" s="590" t="str">
        <f>+IF(R37="",Q37,+IF(R37=Tabelle!$B$83,IN_Cespiti!Q37,IF(OR(R37=Tabelle!$B$81,R37=Tabelle!$B$82),IN_Cespiti!S37,0)))</f>
        <v/>
      </c>
    </row>
    <row r="38" spans="2:20" x14ac:dyDescent="0.25">
      <c r="B38" s="505"/>
      <c r="C38" s="505"/>
      <c r="D38" s="589" t="str">
        <f>++IFERROR(INDEX(Tabelle!$H$11:$H$16,MATCH(IN_Cespiti!E38,Tabelle!$I$11:$I$16,0)),"")</f>
        <v/>
      </c>
      <c r="E38" s="505"/>
      <c r="F38" s="589" t="str">
        <f>++IFERROR(INDEX(Tabelle!$C$10:$C$44,MATCH(IN_Cespiti!G38,Tabelle!$E$10:$E$44,0)),"")</f>
        <v/>
      </c>
      <c r="G38" s="505"/>
      <c r="H38" s="506"/>
      <c r="I38" s="507"/>
      <c r="J38" s="507"/>
      <c r="K38" s="507"/>
      <c r="L38" s="508"/>
      <c r="M38" s="93"/>
      <c r="O38" s="506"/>
      <c r="Q38" s="590" t="str">
        <f>IF($D38=3,$M38,+IFERROR(VLOOKUP(CONCATENATE(D38,".",F38),Tabelle!$D$10:$F$44,3,),""))</f>
        <v/>
      </c>
      <c r="R38" s="505"/>
      <c r="S38" s="94"/>
      <c r="T38" s="590" t="str">
        <f>+IF(R38="",Q38,+IF(R38=Tabelle!$B$83,IN_Cespiti!Q38,IF(OR(R38=Tabelle!$B$81,R38=Tabelle!$B$82),IN_Cespiti!S38,0)))</f>
        <v/>
      </c>
    </row>
    <row r="39" spans="2:20" x14ac:dyDescent="0.25">
      <c r="B39" s="505"/>
      <c r="C39" s="505"/>
      <c r="D39" s="589" t="str">
        <f>++IFERROR(INDEX(Tabelle!$H$11:$H$16,MATCH(IN_Cespiti!E39,Tabelle!$I$11:$I$16,0)),"")</f>
        <v/>
      </c>
      <c r="E39" s="505"/>
      <c r="F39" s="589" t="str">
        <f>++IFERROR(INDEX(Tabelle!$C$10:$C$44,MATCH(IN_Cespiti!G39,Tabelle!$E$10:$E$44,0)),"")</f>
        <v/>
      </c>
      <c r="G39" s="505"/>
      <c r="H39" s="506"/>
      <c r="I39" s="507"/>
      <c r="J39" s="507"/>
      <c r="K39" s="507"/>
      <c r="L39" s="508"/>
      <c r="M39" s="93"/>
      <c r="O39" s="506"/>
      <c r="Q39" s="590" t="str">
        <f>IF($D39=3,$M39,+IFERROR(VLOOKUP(CONCATENATE(D39,".",F39),Tabelle!$D$10:$F$44,3,),""))</f>
        <v/>
      </c>
      <c r="R39" s="505"/>
      <c r="S39" s="94"/>
      <c r="T39" s="590" t="str">
        <f>+IF(R39="",Q39,+IF(R39=Tabelle!$B$83,IN_Cespiti!Q39,IF(OR(R39=Tabelle!$B$81,R39=Tabelle!$B$82),IN_Cespiti!S39,0)))</f>
        <v/>
      </c>
    </row>
    <row r="40" spans="2:20" x14ac:dyDescent="0.25">
      <c r="B40" s="505"/>
      <c r="C40" s="505"/>
      <c r="D40" s="589" t="str">
        <f>++IFERROR(INDEX(Tabelle!$H$11:$H$16,MATCH(IN_Cespiti!E40,Tabelle!$I$11:$I$16,0)),"")</f>
        <v/>
      </c>
      <c r="E40" s="505"/>
      <c r="F40" s="589" t="str">
        <f>++IFERROR(INDEX(Tabelle!$C$10:$C$44,MATCH(IN_Cespiti!G40,Tabelle!$E$10:$E$44,0)),"")</f>
        <v/>
      </c>
      <c r="G40" s="505"/>
      <c r="H40" s="506"/>
      <c r="I40" s="507"/>
      <c r="J40" s="507"/>
      <c r="K40" s="507"/>
      <c r="L40" s="508"/>
      <c r="M40" s="93"/>
      <c r="O40" s="506"/>
      <c r="Q40" s="590" t="str">
        <f>IF($D40=3,$M40,+IFERROR(VLOOKUP(CONCATENATE(D40,".",F40),Tabelle!$D$10:$F$44,3,),""))</f>
        <v/>
      </c>
      <c r="R40" s="505"/>
      <c r="S40" s="94"/>
      <c r="T40" s="590" t="str">
        <f>+IF(R40="",Q40,+IF(R40=Tabelle!$B$83,IN_Cespiti!Q40,IF(OR(R40=Tabelle!$B$81,R40=Tabelle!$B$82),IN_Cespiti!S40,0)))</f>
        <v/>
      </c>
    </row>
    <row r="41" spans="2:20" x14ac:dyDescent="0.25">
      <c r="B41" s="505"/>
      <c r="C41" s="505"/>
      <c r="D41" s="589" t="str">
        <f>++IFERROR(INDEX(Tabelle!$H$11:$H$16,MATCH(IN_Cespiti!E41,Tabelle!$I$11:$I$16,0)),"")</f>
        <v/>
      </c>
      <c r="E41" s="505"/>
      <c r="F41" s="589" t="str">
        <f>++IFERROR(INDEX(Tabelle!$C$10:$C$44,MATCH(IN_Cespiti!G41,Tabelle!$E$10:$E$44,0)),"")</f>
        <v/>
      </c>
      <c r="G41" s="505"/>
      <c r="H41" s="506"/>
      <c r="I41" s="507"/>
      <c r="J41" s="507"/>
      <c r="K41" s="507"/>
      <c r="L41" s="508"/>
      <c r="M41" s="93"/>
      <c r="O41" s="506"/>
      <c r="Q41" s="590" t="str">
        <f>IF($D41=3,$M41,+IFERROR(VLOOKUP(CONCATENATE(D41,".",F41),Tabelle!$D$10:$F$44,3,),""))</f>
        <v/>
      </c>
      <c r="R41" s="505"/>
      <c r="S41" s="94"/>
      <c r="T41" s="590" t="str">
        <f>+IF(R41="",Q41,+IF(R41=Tabelle!$B$83,IN_Cespiti!Q41,IF(OR(R41=Tabelle!$B$81,R41=Tabelle!$B$82),IN_Cespiti!S41,0)))</f>
        <v/>
      </c>
    </row>
    <row r="42" spans="2:20" x14ac:dyDescent="0.25">
      <c r="B42" s="505"/>
      <c r="C42" s="505"/>
      <c r="D42" s="589" t="str">
        <f>++IFERROR(INDEX(Tabelle!$H$11:$H$16,MATCH(IN_Cespiti!E42,Tabelle!$I$11:$I$16,0)),"")</f>
        <v/>
      </c>
      <c r="E42" s="505"/>
      <c r="F42" s="589" t="str">
        <f>++IFERROR(INDEX(Tabelle!$C$10:$C$44,MATCH(IN_Cespiti!G42,Tabelle!$E$10:$E$44,0)),"")</f>
        <v/>
      </c>
      <c r="G42" s="505"/>
      <c r="H42" s="506"/>
      <c r="I42" s="507"/>
      <c r="J42" s="507"/>
      <c r="K42" s="507"/>
      <c r="L42" s="508"/>
      <c r="M42" s="93"/>
      <c r="O42" s="506"/>
      <c r="Q42" s="590" t="str">
        <f>IF($D42=3,$M42,+IFERROR(VLOOKUP(CONCATENATE(D42,".",F42),Tabelle!$D$10:$F$44,3,),""))</f>
        <v/>
      </c>
      <c r="R42" s="505"/>
      <c r="S42" s="94"/>
      <c r="T42" s="590" t="str">
        <f>+IF(R42="",Q42,+IF(R42=Tabelle!$B$83,IN_Cespiti!Q42,IF(OR(R42=Tabelle!$B$81,R42=Tabelle!$B$82),IN_Cespiti!S42,0)))</f>
        <v/>
      </c>
    </row>
    <row r="43" spans="2:20" x14ac:dyDescent="0.25">
      <c r="B43" s="505"/>
      <c r="C43" s="505"/>
      <c r="D43" s="589" t="str">
        <f>++IFERROR(INDEX(Tabelle!$H$11:$H$16,MATCH(IN_Cespiti!E43,Tabelle!$I$11:$I$16,0)),"")</f>
        <v/>
      </c>
      <c r="E43" s="505"/>
      <c r="F43" s="589" t="str">
        <f>++IFERROR(INDEX(Tabelle!$C$10:$C$44,MATCH(IN_Cespiti!G43,Tabelle!$E$10:$E$44,0)),"")</f>
        <v/>
      </c>
      <c r="G43" s="505"/>
      <c r="H43" s="506"/>
      <c r="I43" s="507"/>
      <c r="J43" s="507"/>
      <c r="K43" s="507"/>
      <c r="L43" s="508"/>
      <c r="M43" s="93"/>
      <c r="O43" s="506"/>
      <c r="Q43" s="590" t="str">
        <f>IF($D43=3,$M43,+IFERROR(VLOOKUP(CONCATENATE(D43,".",F43),Tabelle!$D$10:$F$44,3,),""))</f>
        <v/>
      </c>
      <c r="R43" s="505"/>
      <c r="S43" s="94"/>
      <c r="T43" s="590" t="str">
        <f>+IF(R43="",Q43,+IF(R43=Tabelle!$B$83,IN_Cespiti!Q43,IF(OR(R43=Tabelle!$B$81,R43=Tabelle!$B$82),IN_Cespiti!S43,0)))</f>
        <v/>
      </c>
    </row>
    <row r="44" spans="2:20" x14ac:dyDescent="0.25">
      <c r="B44" s="505"/>
      <c r="C44" s="505"/>
      <c r="D44" s="589" t="str">
        <f>++IFERROR(INDEX(Tabelle!$H$11:$H$16,MATCH(IN_Cespiti!E44,Tabelle!$I$11:$I$16,0)),"")</f>
        <v/>
      </c>
      <c r="E44" s="505"/>
      <c r="F44" s="589" t="str">
        <f>++IFERROR(INDEX(Tabelle!$C$10:$C$44,MATCH(IN_Cespiti!G44,Tabelle!$E$10:$E$44,0)),"")</f>
        <v/>
      </c>
      <c r="G44" s="505"/>
      <c r="H44" s="506"/>
      <c r="I44" s="507"/>
      <c r="J44" s="507"/>
      <c r="K44" s="507"/>
      <c r="L44" s="508"/>
      <c r="M44" s="93"/>
      <c r="O44" s="506"/>
      <c r="Q44" s="590" t="str">
        <f>IF($D44=3,$M44,+IFERROR(VLOOKUP(CONCATENATE(D44,".",F44),Tabelle!$D$10:$F$44,3,),""))</f>
        <v/>
      </c>
      <c r="R44" s="505"/>
      <c r="S44" s="94"/>
      <c r="T44" s="590" t="str">
        <f>+IF(R44="",Q44,+IF(R44=Tabelle!$B$83,IN_Cespiti!Q44,IF(OR(R44=Tabelle!$B$81,R44=Tabelle!$B$82),IN_Cespiti!S44,0)))</f>
        <v/>
      </c>
    </row>
    <row r="45" spans="2:20" x14ac:dyDescent="0.25">
      <c r="B45" s="505"/>
      <c r="C45" s="505"/>
      <c r="D45" s="589" t="str">
        <f>++IFERROR(INDEX(Tabelle!$H$11:$H$16,MATCH(IN_Cespiti!E45,Tabelle!$I$11:$I$16,0)),"")</f>
        <v/>
      </c>
      <c r="E45" s="505"/>
      <c r="F45" s="589" t="str">
        <f>++IFERROR(INDEX(Tabelle!$C$10:$C$44,MATCH(IN_Cespiti!G45,Tabelle!$E$10:$E$44,0)),"")</f>
        <v/>
      </c>
      <c r="G45" s="505"/>
      <c r="H45" s="506"/>
      <c r="I45" s="507"/>
      <c r="J45" s="507"/>
      <c r="K45" s="507"/>
      <c r="L45" s="508"/>
      <c r="M45" s="93"/>
      <c r="O45" s="506"/>
      <c r="Q45" s="590" t="str">
        <f>IF($D45=3,$M45,+IFERROR(VLOOKUP(CONCATENATE(D45,".",F45),Tabelle!$D$10:$F$44,3,),""))</f>
        <v/>
      </c>
      <c r="R45" s="505"/>
      <c r="S45" s="94"/>
      <c r="T45" s="590" t="str">
        <f>+IF(R45="",Q45,+IF(R45=Tabelle!$B$83,IN_Cespiti!Q45,IF(OR(R45=Tabelle!$B$81,R45=Tabelle!$B$82),IN_Cespiti!S45,0)))</f>
        <v/>
      </c>
    </row>
    <row r="46" spans="2:20" x14ac:dyDescent="0.25">
      <c r="B46" s="505"/>
      <c r="C46" s="505"/>
      <c r="D46" s="589" t="str">
        <f>++IFERROR(INDEX(Tabelle!$H$11:$H$16,MATCH(IN_Cespiti!E46,Tabelle!$I$11:$I$16,0)),"")</f>
        <v/>
      </c>
      <c r="E46" s="505"/>
      <c r="F46" s="589" t="str">
        <f>++IFERROR(INDEX(Tabelle!$C$10:$C$44,MATCH(IN_Cespiti!G46,Tabelle!$E$10:$E$44,0)),"")</f>
        <v/>
      </c>
      <c r="G46" s="505"/>
      <c r="H46" s="506"/>
      <c r="I46" s="507"/>
      <c r="J46" s="507"/>
      <c r="K46" s="507"/>
      <c r="L46" s="508"/>
      <c r="M46" s="93"/>
      <c r="O46" s="506"/>
      <c r="Q46" s="590" t="str">
        <f>IF($D46=3,$M46,+IFERROR(VLOOKUP(CONCATENATE(D46,".",F46),Tabelle!$D$10:$F$44,3,),""))</f>
        <v/>
      </c>
      <c r="R46" s="505"/>
      <c r="S46" s="94"/>
      <c r="T46" s="590" t="str">
        <f>+IF(R46="",Q46,+IF(R46=Tabelle!$B$83,IN_Cespiti!Q46,IF(OR(R46=Tabelle!$B$81,R46=Tabelle!$B$82),IN_Cespiti!S46,0)))</f>
        <v/>
      </c>
    </row>
    <row r="47" spans="2:20" x14ac:dyDescent="0.25">
      <c r="B47" s="505"/>
      <c r="C47" s="505"/>
      <c r="D47" s="589" t="str">
        <f>++IFERROR(INDEX(Tabelle!$H$11:$H$16,MATCH(IN_Cespiti!E47,Tabelle!$I$11:$I$16,0)),"")</f>
        <v/>
      </c>
      <c r="E47" s="505"/>
      <c r="F47" s="589" t="str">
        <f>++IFERROR(INDEX(Tabelle!$C$10:$C$44,MATCH(IN_Cespiti!G47,Tabelle!$E$10:$E$44,0)),"")</f>
        <v/>
      </c>
      <c r="G47" s="505"/>
      <c r="H47" s="506"/>
      <c r="I47" s="507"/>
      <c r="J47" s="507"/>
      <c r="K47" s="507"/>
      <c r="L47" s="508"/>
      <c r="M47" s="93"/>
      <c r="O47" s="506"/>
      <c r="Q47" s="590" t="str">
        <f>IF($D47=3,$M47,+IFERROR(VLOOKUP(CONCATENATE(D47,".",F47),Tabelle!$D$10:$F$44,3,),""))</f>
        <v/>
      </c>
      <c r="R47" s="505"/>
      <c r="S47" s="94"/>
      <c r="T47" s="590" t="str">
        <f>+IF(R47="",Q47,+IF(R47=Tabelle!$B$83,IN_Cespiti!Q47,IF(OR(R47=Tabelle!$B$81,R47=Tabelle!$B$82),IN_Cespiti!S47,0)))</f>
        <v/>
      </c>
    </row>
    <row r="48" spans="2:20" x14ac:dyDescent="0.25">
      <c r="B48" s="505"/>
      <c r="C48" s="505"/>
      <c r="D48" s="589" t="str">
        <f>++IFERROR(INDEX(Tabelle!$H$11:$H$16,MATCH(IN_Cespiti!E48,Tabelle!$I$11:$I$16,0)),"")</f>
        <v/>
      </c>
      <c r="E48" s="505"/>
      <c r="F48" s="589" t="str">
        <f>++IFERROR(INDEX(Tabelle!$C$10:$C$44,MATCH(IN_Cespiti!G48,Tabelle!$E$10:$E$44,0)),"")</f>
        <v/>
      </c>
      <c r="G48" s="505"/>
      <c r="H48" s="506"/>
      <c r="I48" s="507"/>
      <c r="J48" s="507"/>
      <c r="K48" s="507"/>
      <c r="L48" s="508"/>
      <c r="M48" s="93"/>
      <c r="O48" s="506"/>
      <c r="Q48" s="590" t="str">
        <f>IF($D48=3,$M48,+IFERROR(VLOOKUP(CONCATENATE(D48,".",F48),Tabelle!$D$10:$F$44,3,),""))</f>
        <v/>
      </c>
      <c r="R48" s="505"/>
      <c r="S48" s="94"/>
      <c r="T48" s="590" t="str">
        <f>+IF(R48="",Q48,+IF(R48=Tabelle!$B$83,IN_Cespiti!Q48,IF(OR(R48=Tabelle!$B$81,R48=Tabelle!$B$82),IN_Cespiti!S48,0)))</f>
        <v/>
      </c>
    </row>
    <row r="49" spans="2:20" x14ac:dyDescent="0.25">
      <c r="B49" s="505"/>
      <c r="C49" s="505"/>
      <c r="D49" s="589" t="str">
        <f>++IFERROR(INDEX(Tabelle!$H$11:$H$16,MATCH(IN_Cespiti!E49,Tabelle!$I$11:$I$16,0)),"")</f>
        <v/>
      </c>
      <c r="E49" s="505"/>
      <c r="F49" s="589" t="str">
        <f>++IFERROR(INDEX(Tabelle!$C$10:$C$44,MATCH(IN_Cespiti!G49,Tabelle!$E$10:$E$44,0)),"")</f>
        <v/>
      </c>
      <c r="G49" s="505"/>
      <c r="H49" s="506"/>
      <c r="I49" s="507"/>
      <c r="J49" s="507"/>
      <c r="K49" s="507"/>
      <c r="L49" s="508"/>
      <c r="M49" s="93"/>
      <c r="O49" s="506"/>
      <c r="Q49" s="590" t="str">
        <f>IF($D49=3,$M49,+IFERROR(VLOOKUP(CONCATENATE(D49,".",F49),Tabelle!$D$10:$F$44,3,),""))</f>
        <v/>
      </c>
      <c r="R49" s="505"/>
      <c r="S49" s="94"/>
      <c r="T49" s="590" t="str">
        <f>+IF(R49="",Q49,+IF(R49=Tabelle!$B$83,IN_Cespiti!Q49,IF(OR(R49=Tabelle!$B$81,R49=Tabelle!$B$82),IN_Cespiti!S49,0)))</f>
        <v/>
      </c>
    </row>
    <row r="50" spans="2:20" x14ac:dyDescent="0.25">
      <c r="B50" s="505"/>
      <c r="C50" s="505"/>
      <c r="D50" s="589" t="str">
        <f>++IFERROR(INDEX(Tabelle!$H$11:$H$16,MATCH(IN_Cespiti!E50,Tabelle!$I$11:$I$16,0)),"")</f>
        <v/>
      </c>
      <c r="E50" s="505"/>
      <c r="F50" s="589" t="str">
        <f>++IFERROR(INDEX(Tabelle!$C$10:$C$44,MATCH(IN_Cespiti!G50,Tabelle!$E$10:$E$44,0)),"")</f>
        <v/>
      </c>
      <c r="G50" s="505"/>
      <c r="H50" s="506"/>
      <c r="I50" s="507"/>
      <c r="J50" s="507"/>
      <c r="K50" s="507"/>
      <c r="L50" s="508"/>
      <c r="M50" s="93"/>
      <c r="O50" s="506"/>
      <c r="Q50" s="590" t="str">
        <f>IF($D50=3,$M50,+IFERROR(VLOOKUP(CONCATENATE(D50,".",F50),Tabelle!$D$10:$F$44,3,),""))</f>
        <v/>
      </c>
      <c r="R50" s="505"/>
      <c r="S50" s="94"/>
      <c r="T50" s="590" t="str">
        <f>+IF(R50="",Q50,+IF(R50=Tabelle!$B$83,IN_Cespiti!Q50,IF(OR(R50=Tabelle!$B$81,R50=Tabelle!$B$82),IN_Cespiti!S50,0)))</f>
        <v/>
      </c>
    </row>
    <row r="53" spans="2:20" x14ac:dyDescent="0.25">
      <c r="B53" s="651" t="s">
        <v>1320</v>
      </c>
    </row>
  </sheetData>
  <sheetProtection sheet="1" objects="1" scenarios="1"/>
  <phoneticPr fontId="34" type="noConversion"/>
  <conditionalFormatting sqref="M8:M50">
    <cfRule type="expression" dxfId="11" priority="5">
      <formula>$E8="Discariche"</formula>
    </cfRule>
  </conditionalFormatting>
  <dataValidations count="4">
    <dataValidation type="whole" allowBlank="1" showInputMessage="1" showErrorMessage="1" prompt="Inserire la vita utile adottata per le discariche nei PEF 2020 e 2021" sqref="M8:M50" xr:uid="{6B8886B6-857D-4AC6-A385-2DBFC7764B14}">
      <formula1>1</formula1>
      <formula2>40</formula2>
    </dataValidation>
    <dataValidation type="list" allowBlank="1" showInputMessage="1" showErrorMessage="1" sqref="C8:C50" xr:uid="{4445A120-18F4-49C5-B333-BA7A3F1E5B04}">
      <formula1>"Cespiti Comune,Cespiti proprietari diversi dal Comune - Proprietario1,Cespiti proprietari diversi dal Comune - Proprietario2,Cespiti proprietari diversi dal Comune - Proprietario3,Leasing"</formula1>
    </dataValidation>
    <dataValidation type="custom" allowBlank="1" showInputMessage="1" showErrorMessage="1" error="Per CFP incassati successivamente al 31/12/2017 non deve essere inserito il relativo Fondo di Ammortamento" sqref="L8:L50" xr:uid="{EBF38C0F-0C2D-4868-9EA5-05417CCA7DEB}">
      <formula1>+IF(H8&gt;=2018,L8=0,L8&gt;=0)</formula1>
    </dataValidation>
    <dataValidation type="custom" allowBlank="1" showInputMessage="1" showErrorMessage="1" error="Per cespiti iscritti a patrimonio successivamente al 31/12/2017 non deve essere inserito il Fondo Ammortamento" sqref="J8:J50" xr:uid="{2EB947BC-0F94-4E41-9B5F-FAE8BCFEDCD7}">
      <formula1>+IF($H8&gt;=2018,J8=0,J8&gt;=0)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3" id="{206FB3B2-298D-4CD5-9832-A0DF24A04BB9}">
            <xm:f>OR($R8=Tabelle!$B$81,$R8=Tabelle!$B$82)</xm:f>
            <x14:dxf>
              <font>
                <color auto="1"/>
              </font>
              <fill>
                <patternFill patternType="solid">
                  <bgColor theme="0"/>
                </patternFill>
              </fill>
            </x14:dxf>
          </x14:cfRule>
          <xm:sqref>S8:S50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DDA3A87-D3C4-47ED-8AC2-A053B3FAA2E1}">
          <x14:formula1>
            <xm:f>Tabelle!$E$10:$E$44</xm:f>
          </x14:formula1>
          <xm:sqref>G8:G50</xm:sqref>
        </x14:dataValidation>
        <x14:dataValidation type="list" allowBlank="1" showInputMessage="1" showErrorMessage="1" xr:uid="{64C6AE82-1F4D-47C3-AD5C-C4640B6834AD}">
          <x14:formula1>
            <xm:f>IN_Anagrafica!$D$9:$D$12</xm:f>
          </x14:formula1>
          <xm:sqref>B8:B50</xm:sqref>
        </x14:dataValidation>
        <x14:dataValidation type="list" allowBlank="1" showInputMessage="1" showErrorMessage="1" xr:uid="{3B219AA5-C1EB-4EB6-B891-6ED611DB3C3B}">
          <x14:formula1>
            <xm:f>Tabelle!$I$11:$I$16</xm:f>
          </x14:formula1>
          <xm:sqref>E8:E50</xm:sqref>
        </x14:dataValidation>
        <x14:dataValidation type="list" allowBlank="1" showInputMessage="1" showErrorMessage="1" xr:uid="{DCCE5C1A-99CF-4CC7-B260-D8544E48F5CB}">
          <x14:formula1>
            <xm:f>Tabelle!$B$81:$B$83</xm:f>
          </x14:formula1>
          <xm:sqref>R8:R50</xm:sqref>
        </x14:dataValidation>
        <x14:dataValidation type="custom" allowBlank="1" showInputMessage="1" showErrorMessage="1" error="La vita utile inserita non è coerente con la scelta effettuata nella colonna precedente (art. 15.5 o art. 15.6)" prompt="Compilare la cella solo nel caso ci si avvalga degli artt. 15.5 o 15.6 del MTR-2" xr:uid="{417BE305-8A41-47F2-BE0E-336B579EA998}">
          <x14:formula1>
            <xm:f>+IF($R8=Tabelle!$B$81,S8&lt;Q8,IF($R8=Tabelle!$B$82,S8&gt;$Q8,$Q8))</xm:f>
          </x14:formula1>
          <xm:sqref>S8:S50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0528-F9A3-436D-9B56-77FF0039DB23}">
  <sheetPr codeName="Foglio11">
    <tabColor theme="9" tint="0.79998168889431442"/>
  </sheetPr>
  <dimension ref="A2:H77"/>
  <sheetViews>
    <sheetView topLeftCell="A78" workbookViewId="0">
      <selection activeCell="F19" sqref="F19"/>
    </sheetView>
  </sheetViews>
  <sheetFormatPr defaultColWidth="9.109375" defaultRowHeight="15" x14ac:dyDescent="0.25"/>
  <cols>
    <col min="1" max="1" width="4.88671875" style="97" customWidth="1"/>
    <col min="2" max="2" width="9.5546875" style="97" customWidth="1"/>
    <col min="3" max="3" width="14.5546875" style="97" customWidth="1"/>
    <col min="4" max="4" width="83.5546875" style="97" customWidth="1"/>
    <col min="5" max="5" width="16.33203125" style="97" customWidth="1"/>
    <col min="6" max="6" width="18.44140625" style="97" customWidth="1"/>
    <col min="7" max="7" width="16.6640625" style="14" customWidth="1"/>
    <col min="8" max="8" width="20" style="14" customWidth="1"/>
    <col min="9" max="300" width="16.6640625" style="14" customWidth="1"/>
    <col min="301" max="16384" width="9.109375" style="14"/>
  </cols>
  <sheetData>
    <row r="2" spans="1:8" ht="24" x14ac:dyDescent="0.35">
      <c r="C2" s="144" t="s">
        <v>199</v>
      </c>
    </row>
    <row r="3" spans="1:8" ht="17.399999999999999" x14ac:dyDescent="0.3">
      <c r="E3" s="150" t="s">
        <v>154</v>
      </c>
      <c r="F3" s="151"/>
    </row>
    <row r="4" spans="1:8" ht="27.6" x14ac:dyDescent="0.25">
      <c r="C4" s="148" t="s">
        <v>148</v>
      </c>
      <c r="E4" s="92" t="s">
        <v>155</v>
      </c>
      <c r="F4" s="92" t="s">
        <v>208</v>
      </c>
      <c r="G4" s="92" t="s">
        <v>169</v>
      </c>
      <c r="H4" s="92" t="s">
        <v>170</v>
      </c>
    </row>
    <row r="5" spans="1:8" ht="21.6" hidden="1" x14ac:dyDescent="0.45">
      <c r="A5" s="149"/>
      <c r="D5" s="149"/>
      <c r="E5" s="152" t="s">
        <v>171</v>
      </c>
      <c r="F5" s="153">
        <f>F16</f>
        <v>0</v>
      </c>
    </row>
    <row r="6" spans="1:8" ht="21.6" hidden="1" x14ac:dyDescent="0.45">
      <c r="A6" s="149"/>
      <c r="B6" s="148"/>
      <c r="D6" s="149"/>
      <c r="E6" s="154" t="s">
        <v>172</v>
      </c>
      <c r="F6" s="155">
        <f>SUM(F22:F31)</f>
        <v>0</v>
      </c>
    </row>
    <row r="7" spans="1:8" ht="21.6" hidden="1" x14ac:dyDescent="0.45">
      <c r="A7" s="149"/>
      <c r="B7" s="148"/>
      <c r="D7" s="149"/>
      <c r="E7" s="154" t="s">
        <v>173</v>
      </c>
      <c r="F7" s="155">
        <f>SUM(F35:F44)</f>
        <v>0</v>
      </c>
    </row>
    <row r="8" spans="1:8" ht="21.6" x14ac:dyDescent="0.45">
      <c r="A8" s="149"/>
      <c r="B8" s="148"/>
      <c r="C8" s="148" t="s">
        <v>203</v>
      </c>
      <c r="D8" s="149"/>
      <c r="E8" s="152" t="s">
        <v>174</v>
      </c>
      <c r="F8" s="153">
        <f>SUM(F50:F59)</f>
        <v>0</v>
      </c>
      <c r="G8" s="153">
        <f t="shared" ref="G8" si="0">SUM(G50:G59)</f>
        <v>0</v>
      </c>
      <c r="H8" s="153">
        <f>SUM(H50:H59)</f>
        <v>0</v>
      </c>
    </row>
    <row r="9" spans="1:8" ht="21.6" x14ac:dyDescent="0.45">
      <c r="A9" s="149"/>
      <c r="B9" s="148"/>
      <c r="D9" s="149"/>
      <c r="E9" s="152" t="s">
        <v>175</v>
      </c>
      <c r="F9" s="153">
        <f>SUM(F63:F72)</f>
        <v>0</v>
      </c>
      <c r="G9" s="153">
        <f t="shared" ref="G9:H9" si="1">SUM(G63:G72)</f>
        <v>0</v>
      </c>
      <c r="H9" s="153">
        <f t="shared" si="1"/>
        <v>0</v>
      </c>
    </row>
    <row r="10" spans="1:8" ht="17.399999999999999" x14ac:dyDescent="0.3">
      <c r="A10" s="149"/>
      <c r="B10" s="148"/>
      <c r="D10" s="149"/>
      <c r="E10" s="156" t="s">
        <v>156</v>
      </c>
      <c r="F10" s="155">
        <f>SUM(F5:F9)</f>
        <v>0</v>
      </c>
      <c r="G10" s="155">
        <f t="shared" ref="G10:H10" si="2">SUM(G5:G9)</f>
        <v>0</v>
      </c>
      <c r="H10" s="155">
        <f t="shared" si="2"/>
        <v>0</v>
      </c>
    </row>
    <row r="11" spans="1:8" ht="32.549999999999997" hidden="1" customHeight="1" x14ac:dyDescent="0.25">
      <c r="A11" s="149"/>
      <c r="B11" s="148"/>
      <c r="D11" s="14"/>
      <c r="E11" s="14"/>
      <c r="F11" s="14"/>
    </row>
    <row r="12" spans="1:8" hidden="1" x14ac:dyDescent="0.25"/>
    <row r="13" spans="1:8" ht="26.25" hidden="1" customHeight="1" thickBot="1" x14ac:dyDescent="0.3">
      <c r="C13" s="148"/>
    </row>
    <row r="14" spans="1:8" ht="44.25" hidden="1" customHeight="1" thickBot="1" x14ac:dyDescent="0.3">
      <c r="A14" s="157"/>
      <c r="B14" s="157"/>
      <c r="C14" s="953"/>
      <c r="D14" s="956"/>
      <c r="E14" s="957"/>
      <c r="F14" s="958"/>
    </row>
    <row r="15" spans="1:8" ht="15.6" hidden="1" thickBot="1" x14ac:dyDescent="0.3">
      <c r="A15" s="157"/>
      <c r="B15" s="157"/>
      <c r="C15" s="954"/>
      <c r="D15" s="158"/>
      <c r="E15" s="159"/>
      <c r="F15" s="160"/>
    </row>
    <row r="16" spans="1:8" ht="15.75" hidden="1" customHeight="1" thickBot="1" x14ac:dyDescent="0.3">
      <c r="C16" s="955"/>
      <c r="D16" s="161"/>
      <c r="E16" s="162"/>
      <c r="F16" s="163"/>
    </row>
    <row r="17" spans="1:6" hidden="1" x14ac:dyDescent="0.25"/>
    <row r="18" spans="1:6" hidden="1" x14ac:dyDescent="0.25"/>
    <row r="19" spans="1:6" ht="26.25" hidden="1" customHeight="1" thickBot="1" x14ac:dyDescent="0.3">
      <c r="C19" s="148"/>
    </row>
    <row r="20" spans="1:6" ht="43.95" hidden="1" customHeight="1" thickBot="1" x14ac:dyDescent="0.3">
      <c r="A20" s="157"/>
      <c r="B20" s="157"/>
      <c r="C20" s="959"/>
      <c r="D20" s="957"/>
      <c r="E20" s="957"/>
      <c r="F20" s="958"/>
    </row>
    <row r="21" spans="1:6" ht="15.75" hidden="1" customHeight="1" thickBot="1" x14ac:dyDescent="0.3">
      <c r="C21" s="960"/>
      <c r="D21" s="164"/>
      <c r="E21" s="159"/>
      <c r="F21" s="160"/>
    </row>
    <row r="22" spans="1:6" ht="15.75" hidden="1" customHeight="1" x14ac:dyDescent="0.25">
      <c r="C22" s="960"/>
      <c r="D22" s="165"/>
      <c r="E22" s="166"/>
      <c r="F22" s="167"/>
    </row>
    <row r="23" spans="1:6" ht="15.75" hidden="1" customHeight="1" x14ac:dyDescent="0.25">
      <c r="C23" s="960"/>
      <c r="D23" s="165"/>
      <c r="E23" s="166"/>
      <c r="F23" s="167"/>
    </row>
    <row r="24" spans="1:6" ht="15.75" hidden="1" customHeight="1" x14ac:dyDescent="0.25">
      <c r="C24" s="960"/>
      <c r="D24" s="165"/>
      <c r="E24" s="166"/>
      <c r="F24" s="167"/>
    </row>
    <row r="25" spans="1:6" ht="15.75" hidden="1" customHeight="1" x14ac:dyDescent="0.25">
      <c r="C25" s="960"/>
      <c r="D25" s="165"/>
      <c r="E25" s="166"/>
      <c r="F25" s="167"/>
    </row>
    <row r="26" spans="1:6" ht="15.75" hidden="1" customHeight="1" x14ac:dyDescent="0.25">
      <c r="C26" s="960"/>
      <c r="D26" s="165"/>
      <c r="E26" s="166"/>
      <c r="F26" s="167"/>
    </row>
    <row r="27" spans="1:6" ht="15.75" hidden="1" customHeight="1" x14ac:dyDescent="0.25">
      <c r="C27" s="960"/>
      <c r="D27" s="165"/>
      <c r="E27" s="166"/>
      <c r="F27" s="167"/>
    </row>
    <row r="28" spans="1:6" ht="15.75" hidden="1" customHeight="1" x14ac:dyDescent="0.25">
      <c r="C28" s="960"/>
      <c r="D28" s="165"/>
      <c r="E28" s="166"/>
      <c r="F28" s="167"/>
    </row>
    <row r="29" spans="1:6" hidden="1" x14ac:dyDescent="0.25">
      <c r="C29" s="960"/>
      <c r="D29" s="168"/>
      <c r="E29" s="169"/>
      <c r="F29" s="170"/>
    </row>
    <row r="30" spans="1:6" hidden="1" x14ac:dyDescent="0.25">
      <c r="C30" s="960"/>
      <c r="D30" s="168"/>
      <c r="E30" s="171"/>
      <c r="F30" s="170"/>
    </row>
    <row r="31" spans="1:6" ht="15.6" hidden="1" thickBot="1" x14ac:dyDescent="0.3">
      <c r="C31" s="961"/>
      <c r="D31" s="172"/>
      <c r="E31" s="173"/>
      <c r="F31" s="174"/>
    </row>
    <row r="32" spans="1:6" ht="16.5" hidden="1" customHeight="1" thickBot="1" x14ac:dyDescent="0.3">
      <c r="A32" s="14"/>
      <c r="B32" s="14"/>
      <c r="C32" s="14"/>
      <c r="D32" s="14"/>
      <c r="E32" s="14"/>
      <c r="F32" s="14"/>
    </row>
    <row r="33" spans="1:6" ht="35.25" hidden="1" customHeight="1" thickBot="1" x14ac:dyDescent="0.3">
      <c r="A33" s="157"/>
      <c r="B33" s="157"/>
      <c r="C33" s="959"/>
      <c r="D33" s="957"/>
      <c r="E33" s="957"/>
      <c r="F33" s="958"/>
    </row>
    <row r="34" spans="1:6" ht="15.75" hidden="1" customHeight="1" thickBot="1" x14ac:dyDescent="0.3">
      <c r="C34" s="960"/>
      <c r="D34" s="164"/>
      <c r="E34" s="159"/>
      <c r="F34" s="160"/>
    </row>
    <row r="35" spans="1:6" ht="15.75" hidden="1" customHeight="1" x14ac:dyDescent="0.25">
      <c r="C35" s="960"/>
      <c r="D35" s="165"/>
      <c r="E35" s="166"/>
      <c r="F35" s="167"/>
    </row>
    <row r="36" spans="1:6" ht="15.75" hidden="1" customHeight="1" x14ac:dyDescent="0.25">
      <c r="C36" s="960"/>
      <c r="D36" s="165"/>
      <c r="E36" s="166"/>
      <c r="F36" s="167"/>
    </row>
    <row r="37" spans="1:6" ht="15.75" hidden="1" customHeight="1" x14ac:dyDescent="0.25">
      <c r="C37" s="960"/>
      <c r="D37" s="165"/>
      <c r="E37" s="166"/>
      <c r="F37" s="167"/>
    </row>
    <row r="38" spans="1:6" ht="15.75" hidden="1" customHeight="1" x14ac:dyDescent="0.25">
      <c r="C38" s="960"/>
      <c r="D38" s="165"/>
      <c r="E38" s="166"/>
      <c r="F38" s="167"/>
    </row>
    <row r="39" spans="1:6" ht="15.75" hidden="1" customHeight="1" x14ac:dyDescent="0.25">
      <c r="C39" s="960"/>
      <c r="D39" s="165"/>
      <c r="E39" s="166"/>
      <c r="F39" s="167"/>
    </row>
    <row r="40" spans="1:6" ht="15.75" hidden="1" customHeight="1" x14ac:dyDescent="0.25">
      <c r="C40" s="960"/>
      <c r="D40" s="165"/>
      <c r="E40" s="166"/>
      <c r="F40" s="167"/>
    </row>
    <row r="41" spans="1:6" ht="15.75" hidden="1" customHeight="1" x14ac:dyDescent="0.25">
      <c r="C41" s="960"/>
      <c r="D41" s="165"/>
      <c r="E41" s="166"/>
      <c r="F41" s="167"/>
    </row>
    <row r="42" spans="1:6" hidden="1" x14ac:dyDescent="0.25">
      <c r="C42" s="960"/>
      <c r="D42" s="168"/>
      <c r="E42" s="169"/>
      <c r="F42" s="170"/>
    </row>
    <row r="43" spans="1:6" hidden="1" x14ac:dyDescent="0.25">
      <c r="C43" s="960"/>
      <c r="D43" s="168"/>
      <c r="E43" s="171"/>
      <c r="F43" s="170"/>
    </row>
    <row r="44" spans="1:6" ht="15.6" hidden="1" thickBot="1" x14ac:dyDescent="0.3">
      <c r="C44" s="961"/>
      <c r="D44" s="172"/>
      <c r="E44" s="173"/>
      <c r="F44" s="174"/>
    </row>
    <row r="45" spans="1:6" ht="13.8" hidden="1" x14ac:dyDescent="0.25">
      <c r="A45" s="14"/>
      <c r="B45" s="14"/>
      <c r="C45" s="14"/>
      <c r="D45" s="14"/>
      <c r="E45" s="14"/>
      <c r="F45" s="14"/>
    </row>
    <row r="47" spans="1:6" ht="26.25" customHeight="1" x14ac:dyDescent="0.25">
      <c r="A47" s="14"/>
      <c r="B47" s="14"/>
      <c r="C47" s="175" t="s">
        <v>204</v>
      </c>
      <c r="D47" s="14"/>
      <c r="E47" s="14"/>
      <c r="F47" s="14"/>
    </row>
    <row r="48" spans="1:6" ht="35.25" customHeight="1" x14ac:dyDescent="0.25">
      <c r="A48" s="138"/>
      <c r="B48" s="138"/>
      <c r="C48" s="949" t="s">
        <v>201</v>
      </c>
      <c r="D48" s="952" t="s">
        <v>158</v>
      </c>
      <c r="E48" s="952"/>
      <c r="F48" s="952"/>
    </row>
    <row r="49" spans="1:8" ht="30.75" customHeight="1" x14ac:dyDescent="0.25">
      <c r="A49" s="14"/>
      <c r="B49" s="14"/>
      <c r="C49" s="950"/>
      <c r="D49" s="92" t="s">
        <v>147</v>
      </c>
      <c r="E49" s="92" t="s">
        <v>90</v>
      </c>
      <c r="F49" s="92" t="s">
        <v>168</v>
      </c>
      <c r="G49" s="92" t="s">
        <v>169</v>
      </c>
      <c r="H49" s="92" t="s">
        <v>170</v>
      </c>
    </row>
    <row r="50" spans="1:8" ht="15.75" customHeight="1" x14ac:dyDescent="0.25">
      <c r="A50" s="14"/>
      <c r="B50" s="14"/>
      <c r="C50" s="950"/>
      <c r="D50" s="186"/>
      <c r="E50" s="180">
        <v>2024</v>
      </c>
      <c r="F50" s="187"/>
      <c r="G50" s="187"/>
      <c r="H50" s="188">
        <f>F50-G50</f>
        <v>0</v>
      </c>
    </row>
    <row r="51" spans="1:8" ht="15.75" customHeight="1" x14ac:dyDescent="0.25">
      <c r="A51" s="14"/>
      <c r="B51" s="14"/>
      <c r="C51" s="950"/>
      <c r="D51" s="186"/>
      <c r="E51" s="180">
        <v>2024</v>
      </c>
      <c r="F51" s="187"/>
      <c r="G51" s="187"/>
      <c r="H51" s="188">
        <f t="shared" ref="H51:H59" si="3">F51-G51</f>
        <v>0</v>
      </c>
    </row>
    <row r="52" spans="1:8" ht="15.75" customHeight="1" x14ac:dyDescent="0.25">
      <c r="A52" s="14"/>
      <c r="B52" s="14"/>
      <c r="C52" s="950"/>
      <c r="D52" s="186"/>
      <c r="E52" s="180">
        <v>2024</v>
      </c>
      <c r="F52" s="187"/>
      <c r="G52" s="187"/>
      <c r="H52" s="188">
        <f t="shared" si="3"/>
        <v>0</v>
      </c>
    </row>
    <row r="53" spans="1:8" ht="15.75" customHeight="1" x14ac:dyDescent="0.25">
      <c r="A53" s="14"/>
      <c r="B53" s="14"/>
      <c r="C53" s="950"/>
      <c r="D53" s="186"/>
      <c r="E53" s="180">
        <v>2024</v>
      </c>
      <c r="F53" s="187"/>
      <c r="G53" s="187"/>
      <c r="H53" s="188">
        <f t="shared" si="3"/>
        <v>0</v>
      </c>
    </row>
    <row r="54" spans="1:8" ht="15.75" customHeight="1" x14ac:dyDescent="0.25">
      <c r="A54" s="14"/>
      <c r="B54" s="14"/>
      <c r="C54" s="950"/>
      <c r="D54" s="186"/>
      <c r="E54" s="180">
        <v>2024</v>
      </c>
      <c r="F54" s="187"/>
      <c r="G54" s="187"/>
      <c r="H54" s="188">
        <f t="shared" si="3"/>
        <v>0</v>
      </c>
    </row>
    <row r="55" spans="1:8" ht="15.75" customHeight="1" x14ac:dyDescent="0.25">
      <c r="A55" s="14"/>
      <c r="B55" s="14"/>
      <c r="C55" s="950"/>
      <c r="D55" s="186"/>
      <c r="E55" s="180">
        <v>2024</v>
      </c>
      <c r="F55" s="187"/>
      <c r="G55" s="187"/>
      <c r="H55" s="188">
        <f t="shared" si="3"/>
        <v>0</v>
      </c>
    </row>
    <row r="56" spans="1:8" ht="15.75" customHeight="1" x14ac:dyDescent="0.25">
      <c r="A56" s="14"/>
      <c r="B56" s="14"/>
      <c r="C56" s="950"/>
      <c r="D56" s="186"/>
      <c r="E56" s="180">
        <v>2024</v>
      </c>
      <c r="F56" s="187"/>
      <c r="G56" s="187"/>
      <c r="H56" s="188">
        <f t="shared" si="3"/>
        <v>0</v>
      </c>
    </row>
    <row r="57" spans="1:8" ht="13.8" x14ac:dyDescent="0.25">
      <c r="A57" s="14"/>
      <c r="B57" s="14"/>
      <c r="C57" s="950"/>
      <c r="D57" s="186"/>
      <c r="E57" s="189">
        <v>2024</v>
      </c>
      <c r="F57" s="187"/>
      <c r="G57" s="187"/>
      <c r="H57" s="188">
        <f t="shared" si="3"/>
        <v>0</v>
      </c>
    </row>
    <row r="58" spans="1:8" ht="13.8" x14ac:dyDescent="0.25">
      <c r="A58" s="14"/>
      <c r="B58" s="14"/>
      <c r="C58" s="950"/>
      <c r="D58" s="186"/>
      <c r="E58" s="180">
        <v>2024</v>
      </c>
      <c r="F58" s="187"/>
      <c r="G58" s="187"/>
      <c r="H58" s="188">
        <f t="shared" si="3"/>
        <v>0</v>
      </c>
    </row>
    <row r="59" spans="1:8" ht="13.8" x14ac:dyDescent="0.25">
      <c r="A59" s="14"/>
      <c r="B59" s="14"/>
      <c r="C59" s="951"/>
      <c r="D59" s="186"/>
      <c r="E59" s="189">
        <v>2024</v>
      </c>
      <c r="F59" s="187"/>
      <c r="G59" s="187"/>
      <c r="H59" s="188">
        <f t="shared" si="3"/>
        <v>0</v>
      </c>
    </row>
    <row r="60" spans="1:8" ht="16.5" customHeight="1" x14ac:dyDescent="0.25">
      <c r="A60" s="14"/>
      <c r="B60" s="14"/>
      <c r="C60" s="14"/>
      <c r="D60" s="14"/>
      <c r="E60" s="14"/>
      <c r="F60" s="14"/>
    </row>
    <row r="61" spans="1:8" ht="35.25" customHeight="1" x14ac:dyDescent="0.25">
      <c r="A61" s="138"/>
      <c r="B61" s="138"/>
      <c r="C61" s="949" t="s">
        <v>202</v>
      </c>
      <c r="D61" s="952" t="s">
        <v>159</v>
      </c>
      <c r="E61" s="952"/>
      <c r="F61" s="952"/>
    </row>
    <row r="62" spans="1:8" ht="32.549999999999997" customHeight="1" x14ac:dyDescent="0.25">
      <c r="A62" s="14"/>
      <c r="B62" s="14"/>
      <c r="C62" s="950"/>
      <c r="D62" s="92" t="s">
        <v>147</v>
      </c>
      <c r="E62" s="92" t="s">
        <v>90</v>
      </c>
      <c r="F62" s="92" t="s">
        <v>157</v>
      </c>
      <c r="G62" s="92" t="s">
        <v>169</v>
      </c>
      <c r="H62" s="92" t="s">
        <v>170</v>
      </c>
    </row>
    <row r="63" spans="1:8" ht="15.75" customHeight="1" x14ac:dyDescent="0.25">
      <c r="A63" s="14"/>
      <c r="B63" s="14"/>
      <c r="C63" s="950"/>
      <c r="D63" s="186"/>
      <c r="E63" s="180">
        <v>2024</v>
      </c>
      <c r="F63" s="186"/>
      <c r="G63" s="186"/>
      <c r="H63" s="188">
        <f>F63-G63</f>
        <v>0</v>
      </c>
    </row>
    <row r="64" spans="1:8" ht="15.75" customHeight="1" x14ac:dyDescent="0.25">
      <c r="A64" s="14"/>
      <c r="B64" s="14"/>
      <c r="C64" s="950"/>
      <c r="D64" s="186"/>
      <c r="E64" s="180">
        <v>2024</v>
      </c>
      <c r="F64" s="186"/>
      <c r="G64" s="186"/>
      <c r="H64" s="188">
        <f t="shared" ref="H64:H72" si="4">F64-G64</f>
        <v>0</v>
      </c>
    </row>
    <row r="65" spans="1:8" ht="15.75" customHeight="1" x14ac:dyDescent="0.25">
      <c r="A65" s="14"/>
      <c r="B65" s="14"/>
      <c r="C65" s="950"/>
      <c r="D65" s="186"/>
      <c r="E65" s="180">
        <v>2024</v>
      </c>
      <c r="F65" s="186"/>
      <c r="G65" s="186"/>
      <c r="H65" s="188">
        <f t="shared" si="4"/>
        <v>0</v>
      </c>
    </row>
    <row r="66" spans="1:8" ht="15.75" customHeight="1" x14ac:dyDescent="0.25">
      <c r="A66" s="14"/>
      <c r="B66" s="14"/>
      <c r="C66" s="950"/>
      <c r="D66" s="186"/>
      <c r="E66" s="180">
        <v>2024</v>
      </c>
      <c r="F66" s="186"/>
      <c r="G66" s="186"/>
      <c r="H66" s="188">
        <f t="shared" si="4"/>
        <v>0</v>
      </c>
    </row>
    <row r="67" spans="1:8" ht="15.75" customHeight="1" x14ac:dyDescent="0.25">
      <c r="A67" s="14"/>
      <c r="B67" s="14"/>
      <c r="C67" s="950"/>
      <c r="D67" s="186"/>
      <c r="E67" s="180">
        <v>2024</v>
      </c>
      <c r="F67" s="186"/>
      <c r="G67" s="186"/>
      <c r="H67" s="188">
        <f t="shared" si="4"/>
        <v>0</v>
      </c>
    </row>
    <row r="68" spans="1:8" ht="15.75" customHeight="1" x14ac:dyDescent="0.25">
      <c r="A68" s="14"/>
      <c r="B68" s="14"/>
      <c r="C68" s="950"/>
      <c r="D68" s="186"/>
      <c r="E68" s="180">
        <v>2024</v>
      </c>
      <c r="F68" s="186"/>
      <c r="G68" s="186"/>
      <c r="H68" s="188">
        <f t="shared" si="4"/>
        <v>0</v>
      </c>
    </row>
    <row r="69" spans="1:8" ht="15.75" customHeight="1" x14ac:dyDescent="0.25">
      <c r="A69" s="14"/>
      <c r="B69" s="14"/>
      <c r="C69" s="950"/>
      <c r="D69" s="186"/>
      <c r="E69" s="180">
        <v>2024</v>
      </c>
      <c r="F69" s="186"/>
      <c r="G69" s="186"/>
      <c r="H69" s="188">
        <f t="shared" si="4"/>
        <v>0</v>
      </c>
    </row>
    <row r="70" spans="1:8" ht="13.8" x14ac:dyDescent="0.25">
      <c r="A70" s="14"/>
      <c r="B70" s="14"/>
      <c r="C70" s="950"/>
      <c r="D70" s="186"/>
      <c r="E70" s="180">
        <v>2024</v>
      </c>
      <c r="F70" s="186"/>
      <c r="G70" s="186"/>
      <c r="H70" s="188">
        <f t="shared" si="4"/>
        <v>0</v>
      </c>
    </row>
    <row r="71" spans="1:8" ht="13.8" x14ac:dyDescent="0.25">
      <c r="A71" s="14"/>
      <c r="B71" s="14"/>
      <c r="C71" s="950"/>
      <c r="D71" s="186"/>
      <c r="E71" s="180">
        <v>2024</v>
      </c>
      <c r="F71" s="186"/>
      <c r="G71" s="186"/>
      <c r="H71" s="188">
        <f t="shared" si="4"/>
        <v>0</v>
      </c>
    </row>
    <row r="72" spans="1:8" ht="13.8" x14ac:dyDescent="0.25">
      <c r="A72" s="14"/>
      <c r="B72" s="14"/>
      <c r="C72" s="951"/>
      <c r="D72" s="186"/>
      <c r="E72" s="180">
        <v>2024</v>
      </c>
      <c r="F72" s="186"/>
      <c r="G72" s="186"/>
      <c r="H72" s="188">
        <f t="shared" si="4"/>
        <v>0</v>
      </c>
    </row>
    <row r="73" spans="1:8" ht="13.8" x14ac:dyDescent="0.25">
      <c r="A73" s="14"/>
      <c r="B73" s="14"/>
      <c r="C73" s="14"/>
      <c r="D73" s="14"/>
      <c r="E73" s="14"/>
      <c r="F73" s="14"/>
    </row>
    <row r="74" spans="1:8" ht="13.8" x14ac:dyDescent="0.25">
      <c r="A74" s="14"/>
      <c r="B74" s="14"/>
      <c r="C74" s="14"/>
      <c r="D74" s="14"/>
      <c r="E74" s="14"/>
      <c r="F74" s="14"/>
    </row>
    <row r="75" spans="1:8" ht="13.8" x14ac:dyDescent="0.25">
      <c r="A75" s="14"/>
      <c r="B75" s="14"/>
      <c r="C75" s="14"/>
      <c r="D75" s="14"/>
      <c r="E75" s="14"/>
      <c r="F75" s="14"/>
    </row>
    <row r="76" spans="1:8" ht="13.8" x14ac:dyDescent="0.25">
      <c r="A76" s="14"/>
      <c r="B76" s="14"/>
      <c r="C76" s="14"/>
      <c r="D76" s="14"/>
      <c r="E76" s="14"/>
      <c r="F76" s="14"/>
    </row>
    <row r="77" spans="1:8" ht="13.8" x14ac:dyDescent="0.25">
      <c r="A77" s="14"/>
      <c r="B77" s="14"/>
      <c r="C77" s="14"/>
      <c r="D77" s="14"/>
      <c r="E77" s="14"/>
      <c r="F77" s="14"/>
    </row>
  </sheetData>
  <mergeCells count="10">
    <mergeCell ref="C48:C59"/>
    <mergeCell ref="D48:F48"/>
    <mergeCell ref="C61:C72"/>
    <mergeCell ref="D61:F61"/>
    <mergeCell ref="C14:C16"/>
    <mergeCell ref="D14:F14"/>
    <mergeCell ref="C20:C31"/>
    <mergeCell ref="D20:F20"/>
    <mergeCell ref="C33:C44"/>
    <mergeCell ref="D33:F3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83C0-A391-42AC-A427-633A663683C7}">
  <sheetPr codeName="Foglio12">
    <tabColor theme="9" tint="0.79998168889431442"/>
  </sheetPr>
  <dimension ref="A2:H65"/>
  <sheetViews>
    <sheetView showGridLines="0" topLeftCell="A52" zoomScale="85" zoomScaleNormal="85" workbookViewId="0">
      <selection activeCell="F19" sqref="F19"/>
    </sheetView>
  </sheetViews>
  <sheetFormatPr defaultColWidth="9.109375" defaultRowHeight="26.25" customHeight="1" x14ac:dyDescent="0.25"/>
  <cols>
    <col min="1" max="1" width="4.88671875" style="97" customWidth="1"/>
    <col min="2" max="2" width="9.5546875" style="97" customWidth="1"/>
    <col min="3" max="3" width="14.5546875" style="97" customWidth="1"/>
    <col min="4" max="4" width="104.5546875" style="97" customWidth="1"/>
    <col min="5" max="5" width="11.44140625" style="97" customWidth="1"/>
    <col min="6" max="6" width="19.21875" style="97" customWidth="1"/>
    <col min="7" max="300" width="16.6640625" style="14" customWidth="1"/>
    <col min="301" max="16384" width="9.109375" style="14"/>
  </cols>
  <sheetData>
    <row r="2" spans="1:8" ht="26.25" customHeight="1" x14ac:dyDescent="0.35">
      <c r="B2" s="144" t="s">
        <v>199</v>
      </c>
    </row>
    <row r="4" spans="1:8" ht="18" customHeight="1" x14ac:dyDescent="0.25">
      <c r="B4" s="148" t="s">
        <v>148</v>
      </c>
    </row>
    <row r="5" spans="1:8" ht="26.25" customHeight="1" x14ac:dyDescent="0.25">
      <c r="A5" s="149"/>
      <c r="B5" s="148" t="s">
        <v>203</v>
      </c>
      <c r="D5" s="149"/>
      <c r="E5" s="149"/>
      <c r="F5" s="149"/>
    </row>
    <row r="6" spans="1:8" ht="15" x14ac:dyDescent="0.25">
      <c r="A6" s="149"/>
      <c r="B6" s="148"/>
      <c r="D6" s="149"/>
      <c r="E6" s="149"/>
      <c r="F6" s="149"/>
    </row>
    <row r="7" spans="1:8" ht="30.75" customHeight="1" x14ac:dyDescent="0.25">
      <c r="A7" s="16"/>
      <c r="B7" s="175"/>
      <c r="C7" s="966" t="s">
        <v>264</v>
      </c>
      <c r="D7" s="967"/>
      <c r="E7" s="967"/>
      <c r="F7" s="968"/>
    </row>
    <row r="8" spans="1:8" ht="38.25" customHeight="1" x14ac:dyDescent="0.3">
      <c r="A8" s="16"/>
      <c r="B8" s="175"/>
      <c r="C8" s="969" t="s">
        <v>181</v>
      </c>
      <c r="D8" s="964" t="s">
        <v>149</v>
      </c>
      <c r="E8" s="965"/>
      <c r="F8" s="965"/>
      <c r="H8"/>
    </row>
    <row r="9" spans="1:8" ht="15" customHeight="1" x14ac:dyDescent="0.3">
      <c r="A9" s="14"/>
      <c r="B9" s="14"/>
      <c r="C9" s="970"/>
      <c r="D9" s="92" t="s">
        <v>147</v>
      </c>
      <c r="E9" s="92" t="s">
        <v>90</v>
      </c>
      <c r="F9" s="92" t="s">
        <v>315</v>
      </c>
      <c r="H9"/>
    </row>
    <row r="10" spans="1:8" ht="15" customHeight="1" x14ac:dyDescent="0.3">
      <c r="A10" s="14"/>
      <c r="B10" s="14"/>
      <c r="C10" s="970"/>
      <c r="D10" s="183" t="s">
        <v>320</v>
      </c>
      <c r="E10" s="180">
        <v>2024</v>
      </c>
      <c r="F10" s="181"/>
      <c r="H10"/>
    </row>
    <row r="11" spans="1:8" ht="15" customHeight="1" x14ac:dyDescent="0.3">
      <c r="A11" s="16"/>
      <c r="B11" s="175"/>
      <c r="C11" s="970"/>
      <c r="D11" s="92" t="s">
        <v>147</v>
      </c>
      <c r="E11" s="92" t="s">
        <v>90</v>
      </c>
      <c r="F11" s="92" t="s">
        <v>317</v>
      </c>
      <c r="H11"/>
    </row>
    <row r="12" spans="1:8" ht="15" customHeight="1" x14ac:dyDescent="0.3">
      <c r="A12" s="16"/>
      <c r="B12" s="175"/>
      <c r="C12" s="970"/>
      <c r="D12" s="183" t="s">
        <v>205</v>
      </c>
      <c r="E12" s="180">
        <v>2024</v>
      </c>
      <c r="F12" s="181"/>
      <c r="H12"/>
    </row>
    <row r="13" spans="1:8" ht="15" customHeight="1" x14ac:dyDescent="0.3">
      <c r="A13" s="16"/>
      <c r="B13" s="175"/>
      <c r="C13" s="970"/>
      <c r="D13" s="179" t="s">
        <v>150</v>
      </c>
      <c r="E13" s="180">
        <v>2024</v>
      </c>
      <c r="F13" s="181"/>
      <c r="H13"/>
    </row>
    <row r="14" spans="1:8" ht="15" customHeight="1" x14ac:dyDescent="0.3">
      <c r="A14" s="16"/>
      <c r="B14" s="175"/>
      <c r="C14" s="970"/>
      <c r="D14" s="179" t="s">
        <v>151</v>
      </c>
      <c r="E14" s="180">
        <v>2024</v>
      </c>
      <c r="F14" s="181"/>
      <c r="H14"/>
    </row>
    <row r="15" spans="1:8" ht="15" customHeight="1" x14ac:dyDescent="0.3">
      <c r="A15" s="16"/>
      <c r="B15" s="175"/>
      <c r="C15" s="970"/>
      <c r="D15" s="179" t="s">
        <v>152</v>
      </c>
      <c r="E15" s="180">
        <v>2024</v>
      </c>
      <c r="F15" s="181"/>
      <c r="H15"/>
    </row>
    <row r="16" spans="1:8" ht="15" customHeight="1" x14ac:dyDescent="0.3">
      <c r="A16" s="14"/>
      <c r="B16" s="14"/>
      <c r="C16" s="970"/>
      <c r="D16" s="179" t="s">
        <v>194</v>
      </c>
      <c r="E16" s="180">
        <v>2024</v>
      </c>
      <c r="F16" s="182"/>
      <c r="H16"/>
    </row>
    <row r="17" spans="1:8" ht="15" customHeight="1" x14ac:dyDescent="0.3">
      <c r="A17" s="14"/>
      <c r="B17" s="14"/>
      <c r="C17" s="970"/>
      <c r="D17" s="184" t="s">
        <v>156</v>
      </c>
      <c r="E17" s="180"/>
      <c r="F17" s="274">
        <f>SUM(F12:F16)</f>
        <v>0</v>
      </c>
      <c r="H17"/>
    </row>
    <row r="18" spans="1:8" ht="15" customHeight="1" x14ac:dyDescent="0.3">
      <c r="A18" s="14"/>
      <c r="B18" s="14"/>
      <c r="C18" s="970"/>
      <c r="D18" s="92" t="s">
        <v>147</v>
      </c>
      <c r="E18" s="92" t="s">
        <v>90</v>
      </c>
      <c r="F18" s="92" t="s">
        <v>316</v>
      </c>
      <c r="H18"/>
    </row>
    <row r="19" spans="1:8" ht="15" customHeight="1" x14ac:dyDescent="0.3">
      <c r="A19" s="14"/>
      <c r="B19" s="14"/>
      <c r="C19" s="971"/>
      <c r="D19" s="183" t="s">
        <v>318</v>
      </c>
      <c r="E19" s="180">
        <v>2024</v>
      </c>
      <c r="F19" s="185">
        <f>F10-F17</f>
        <v>0</v>
      </c>
      <c r="H19"/>
    </row>
    <row r="20" spans="1:8" ht="14.4" x14ac:dyDescent="0.3">
      <c r="A20" s="14"/>
      <c r="B20" s="14"/>
      <c r="C20" s="14"/>
      <c r="D20" s="14"/>
      <c r="E20" s="14"/>
      <c r="F20" s="14"/>
      <c r="H20"/>
    </row>
    <row r="21" spans="1:8" ht="38.25" customHeight="1" x14ac:dyDescent="0.3">
      <c r="A21" s="16"/>
      <c r="B21" s="175"/>
      <c r="C21" s="962" t="s">
        <v>182</v>
      </c>
      <c r="D21" s="964" t="s">
        <v>153</v>
      </c>
      <c r="E21" s="965"/>
      <c r="F21" s="965"/>
      <c r="H21"/>
    </row>
    <row r="22" spans="1:8" ht="15.45" customHeight="1" x14ac:dyDescent="0.3">
      <c r="A22" s="16"/>
      <c r="B22" s="175"/>
      <c r="C22" s="963"/>
      <c r="D22" s="92" t="s">
        <v>147</v>
      </c>
      <c r="E22" s="92" t="s">
        <v>90</v>
      </c>
      <c r="F22" s="92" t="s">
        <v>315</v>
      </c>
      <c r="H22"/>
    </row>
    <row r="23" spans="1:8" ht="15.45" customHeight="1" x14ac:dyDescent="0.3">
      <c r="A23" s="16"/>
      <c r="B23" s="175"/>
      <c r="C23" s="963"/>
      <c r="D23" s="183" t="s">
        <v>321</v>
      </c>
      <c r="E23" s="180">
        <v>2024</v>
      </c>
      <c r="F23" s="181"/>
      <c r="H23"/>
    </row>
    <row r="24" spans="1:8" ht="15.45" customHeight="1" x14ac:dyDescent="0.3">
      <c r="A24" s="16"/>
      <c r="B24" s="175"/>
      <c r="C24" s="963"/>
      <c r="D24" s="92" t="s">
        <v>147</v>
      </c>
      <c r="E24" s="92" t="s">
        <v>90</v>
      </c>
      <c r="F24" s="92" t="s">
        <v>317</v>
      </c>
      <c r="H24"/>
    </row>
    <row r="25" spans="1:8" ht="15.45" customHeight="1" x14ac:dyDescent="0.3">
      <c r="A25" s="16"/>
      <c r="B25" s="175"/>
      <c r="C25" s="963"/>
      <c r="D25" s="183" t="s">
        <v>319</v>
      </c>
      <c r="E25" s="180">
        <v>2024</v>
      </c>
      <c r="F25" s="181"/>
      <c r="H25"/>
    </row>
    <row r="26" spans="1:8" ht="15.45" customHeight="1" x14ac:dyDescent="0.3">
      <c r="A26" s="16"/>
      <c r="B26" s="175"/>
      <c r="C26" s="963"/>
      <c r="D26" s="179" t="s">
        <v>150</v>
      </c>
      <c r="E26" s="180">
        <v>2024</v>
      </c>
      <c r="F26" s="181"/>
      <c r="H26"/>
    </row>
    <row r="27" spans="1:8" ht="15.45" customHeight="1" x14ac:dyDescent="0.3">
      <c r="A27" s="14"/>
      <c r="B27" s="14"/>
      <c r="C27" s="963"/>
      <c r="D27" s="179" t="s">
        <v>151</v>
      </c>
      <c r="E27" s="180">
        <v>2024</v>
      </c>
      <c r="F27" s="181"/>
      <c r="H27"/>
    </row>
    <row r="28" spans="1:8" ht="15.45" customHeight="1" x14ac:dyDescent="0.3">
      <c r="A28" s="14"/>
      <c r="B28" s="14"/>
      <c r="C28" s="963"/>
      <c r="D28" s="179" t="s">
        <v>152</v>
      </c>
      <c r="E28" s="180">
        <v>2024</v>
      </c>
      <c r="F28" s="181"/>
      <c r="H28"/>
    </row>
    <row r="29" spans="1:8" ht="15.45" customHeight="1" x14ac:dyDescent="0.3">
      <c r="A29" s="14"/>
      <c r="B29" s="14"/>
      <c r="C29" s="963"/>
      <c r="D29" s="179" t="s">
        <v>194</v>
      </c>
      <c r="E29" s="180">
        <v>2024</v>
      </c>
      <c r="F29" s="182"/>
      <c r="H29"/>
    </row>
    <row r="30" spans="1:8" ht="15.45" customHeight="1" x14ac:dyDescent="0.35">
      <c r="B30" s="144"/>
      <c r="C30" s="963"/>
      <c r="D30" s="184" t="s">
        <v>156</v>
      </c>
      <c r="E30" s="180"/>
      <c r="F30" s="274">
        <f>SUM(F25:F29)</f>
        <v>0</v>
      </c>
      <c r="H30"/>
    </row>
    <row r="31" spans="1:8" ht="15.45" customHeight="1" x14ac:dyDescent="0.3">
      <c r="C31" s="963"/>
      <c r="D31" s="92" t="s">
        <v>147</v>
      </c>
      <c r="E31" s="92" t="s">
        <v>90</v>
      </c>
      <c r="F31" s="92" t="s">
        <v>316</v>
      </c>
      <c r="H31"/>
    </row>
    <row r="32" spans="1:8" ht="15.45" customHeight="1" x14ac:dyDescent="0.3">
      <c r="B32" s="148"/>
      <c r="C32" s="963"/>
      <c r="D32" s="183" t="s">
        <v>318</v>
      </c>
      <c r="E32" s="180">
        <v>2024</v>
      </c>
      <c r="F32" s="274">
        <f>F23-F30</f>
        <v>0</v>
      </c>
      <c r="H32"/>
    </row>
    <row r="33" spans="1:8" ht="26.25" customHeight="1" x14ac:dyDescent="0.3">
      <c r="A33" s="149"/>
      <c r="B33"/>
      <c r="C33"/>
      <c r="D33"/>
      <c r="E33"/>
      <c r="F33"/>
      <c r="H33"/>
    </row>
    <row r="34" spans="1:8" ht="14.4" x14ac:dyDescent="0.3">
      <c r="A34" s="14"/>
      <c r="B34"/>
      <c r="C34"/>
      <c r="D34"/>
      <c r="E34"/>
      <c r="F34"/>
      <c r="H34"/>
    </row>
    <row r="35" spans="1:8" ht="34.200000000000003" customHeight="1" x14ac:dyDescent="0.35">
      <c r="B35" s="144" t="s">
        <v>200</v>
      </c>
      <c r="H35"/>
    </row>
    <row r="36" spans="1:8" ht="26.25" customHeight="1" x14ac:dyDescent="0.3">
      <c r="H36"/>
    </row>
    <row r="37" spans="1:8" ht="26.25" customHeight="1" x14ac:dyDescent="0.3">
      <c r="B37" s="148" t="s">
        <v>148</v>
      </c>
      <c r="H37"/>
    </row>
    <row r="38" spans="1:8" ht="15.6" x14ac:dyDescent="0.3">
      <c r="B38" s="148" t="s">
        <v>203</v>
      </c>
      <c r="D38" s="149"/>
      <c r="E38" s="149"/>
      <c r="F38" s="149"/>
      <c r="H38"/>
    </row>
    <row r="39" spans="1:8" ht="15.6" x14ac:dyDescent="0.3">
      <c r="B39" s="148"/>
      <c r="D39" s="149"/>
      <c r="E39" s="149"/>
      <c r="F39" s="149"/>
      <c r="H39"/>
    </row>
    <row r="40" spans="1:8" ht="15.6" x14ac:dyDescent="0.3">
      <c r="B40" s="175"/>
      <c r="C40" s="966" t="s">
        <v>264</v>
      </c>
      <c r="D40" s="967"/>
      <c r="E40" s="967"/>
      <c r="F40" s="968"/>
      <c r="H40"/>
    </row>
    <row r="41" spans="1:8" ht="38.700000000000003" customHeight="1" x14ac:dyDescent="0.3">
      <c r="B41" s="175"/>
      <c r="C41" s="969" t="s">
        <v>181</v>
      </c>
      <c r="D41" s="964" t="s">
        <v>149</v>
      </c>
      <c r="E41" s="965"/>
      <c r="F41" s="965"/>
      <c r="H41"/>
    </row>
    <row r="42" spans="1:8" ht="15" customHeight="1" x14ac:dyDescent="0.3">
      <c r="B42" s="14"/>
      <c r="C42" s="970"/>
      <c r="D42" s="92" t="s">
        <v>147</v>
      </c>
      <c r="E42" s="92" t="s">
        <v>90</v>
      </c>
      <c r="F42" s="92" t="s">
        <v>315</v>
      </c>
      <c r="H42"/>
    </row>
    <row r="43" spans="1:8" ht="15" customHeight="1" x14ac:dyDescent="0.3">
      <c r="B43" s="14"/>
      <c r="C43" s="970"/>
      <c r="D43" s="183" t="s">
        <v>320</v>
      </c>
      <c r="E43" s="180">
        <v>2024</v>
      </c>
      <c r="F43" s="181"/>
      <c r="H43"/>
    </row>
    <row r="44" spans="1:8" ht="15" customHeight="1" x14ac:dyDescent="0.3">
      <c r="B44" s="175"/>
      <c r="C44" s="970"/>
      <c r="D44" s="92" t="s">
        <v>147</v>
      </c>
      <c r="E44" s="92" t="s">
        <v>90</v>
      </c>
      <c r="F44" s="92" t="s">
        <v>317</v>
      </c>
      <c r="H44"/>
    </row>
    <row r="45" spans="1:8" ht="15" customHeight="1" x14ac:dyDescent="0.3">
      <c r="B45" s="175"/>
      <c r="C45" s="970"/>
      <c r="D45" s="183" t="s">
        <v>205</v>
      </c>
      <c r="E45" s="180">
        <v>2024</v>
      </c>
      <c r="F45" s="181"/>
      <c r="H45"/>
    </row>
    <row r="46" spans="1:8" ht="15" customHeight="1" x14ac:dyDescent="0.3">
      <c r="B46" s="175"/>
      <c r="C46" s="970"/>
      <c r="D46" s="179" t="s">
        <v>150</v>
      </c>
      <c r="E46" s="180">
        <v>2024</v>
      </c>
      <c r="F46" s="181"/>
      <c r="H46"/>
    </row>
    <row r="47" spans="1:8" ht="15" customHeight="1" x14ac:dyDescent="0.3">
      <c r="B47" s="175"/>
      <c r="C47" s="970"/>
      <c r="D47" s="179" t="s">
        <v>151</v>
      </c>
      <c r="E47" s="180">
        <v>2024</v>
      </c>
      <c r="F47" s="181"/>
      <c r="H47"/>
    </row>
    <row r="48" spans="1:8" ht="15" customHeight="1" x14ac:dyDescent="0.3">
      <c r="B48" s="175"/>
      <c r="C48" s="970"/>
      <c r="D48" s="179" t="s">
        <v>152</v>
      </c>
      <c r="E48" s="180">
        <v>2024</v>
      </c>
      <c r="F48" s="181"/>
      <c r="H48"/>
    </row>
    <row r="49" spans="2:8" ht="15" customHeight="1" x14ac:dyDescent="0.3">
      <c r="B49" s="14"/>
      <c r="C49" s="970"/>
      <c r="D49" s="179" t="s">
        <v>194</v>
      </c>
      <c r="E49" s="180">
        <v>2024</v>
      </c>
      <c r="F49" s="182"/>
      <c r="H49"/>
    </row>
    <row r="50" spans="2:8" ht="15" customHeight="1" x14ac:dyDescent="0.3">
      <c r="B50" s="14"/>
      <c r="C50" s="970"/>
      <c r="D50" s="184" t="s">
        <v>156</v>
      </c>
      <c r="E50" s="180"/>
      <c r="F50" s="274">
        <f>SUM(F45:F49)</f>
        <v>0</v>
      </c>
      <c r="H50"/>
    </row>
    <row r="51" spans="2:8" ht="15" customHeight="1" x14ac:dyDescent="0.3">
      <c r="B51" s="14"/>
      <c r="C51" s="970"/>
      <c r="D51" s="92" t="s">
        <v>147</v>
      </c>
      <c r="E51" s="92" t="s">
        <v>90</v>
      </c>
      <c r="F51" s="92" t="s">
        <v>316</v>
      </c>
      <c r="H51"/>
    </row>
    <row r="52" spans="2:8" ht="15" customHeight="1" x14ac:dyDescent="0.3">
      <c r="B52" s="14"/>
      <c r="C52" s="971"/>
      <c r="D52" s="183" t="s">
        <v>318</v>
      </c>
      <c r="E52" s="180">
        <v>2024</v>
      </c>
      <c r="F52" s="185">
        <f>F43-F50</f>
        <v>0</v>
      </c>
      <c r="H52"/>
    </row>
    <row r="53" spans="2:8" ht="26.25" customHeight="1" x14ac:dyDescent="0.3">
      <c r="B53" s="14"/>
      <c r="C53" s="14"/>
      <c r="D53" s="14"/>
      <c r="E53" s="14"/>
      <c r="F53" s="14"/>
      <c r="H53"/>
    </row>
    <row r="54" spans="2:8" ht="39" customHeight="1" x14ac:dyDescent="0.25">
      <c r="B54" s="175"/>
      <c r="C54" s="962" t="s">
        <v>182</v>
      </c>
      <c r="D54" s="964" t="s">
        <v>153</v>
      </c>
      <c r="E54" s="965"/>
      <c r="F54" s="965"/>
    </row>
    <row r="55" spans="2:8" ht="15" customHeight="1" x14ac:dyDescent="0.25">
      <c r="B55" s="175"/>
      <c r="C55" s="963"/>
      <c r="D55" s="92" t="s">
        <v>147</v>
      </c>
      <c r="E55" s="92" t="s">
        <v>90</v>
      </c>
      <c r="F55" s="92" t="s">
        <v>315</v>
      </c>
    </row>
    <row r="56" spans="2:8" ht="15" customHeight="1" x14ac:dyDescent="0.25">
      <c r="B56" s="175"/>
      <c r="C56" s="963"/>
      <c r="D56" s="183" t="s">
        <v>321</v>
      </c>
      <c r="E56" s="180">
        <v>2024</v>
      </c>
      <c r="F56" s="181"/>
    </row>
    <row r="57" spans="2:8" ht="15" customHeight="1" x14ac:dyDescent="0.25">
      <c r="B57" s="175"/>
      <c r="C57" s="963"/>
      <c r="D57" s="92" t="s">
        <v>147</v>
      </c>
      <c r="E57" s="92" t="s">
        <v>90</v>
      </c>
      <c r="F57" s="92" t="s">
        <v>317</v>
      </c>
    </row>
    <row r="58" spans="2:8" ht="15" customHeight="1" x14ac:dyDescent="0.25">
      <c r="B58" s="175"/>
      <c r="C58" s="963"/>
      <c r="D58" s="183" t="s">
        <v>319</v>
      </c>
      <c r="E58" s="180">
        <v>2024</v>
      </c>
      <c r="F58" s="181"/>
    </row>
    <row r="59" spans="2:8" ht="15" customHeight="1" x14ac:dyDescent="0.25">
      <c r="B59" s="175"/>
      <c r="C59" s="963"/>
      <c r="D59" s="179" t="s">
        <v>150</v>
      </c>
      <c r="E59" s="180">
        <v>2024</v>
      </c>
      <c r="F59" s="181"/>
    </row>
    <row r="60" spans="2:8" ht="15" customHeight="1" x14ac:dyDescent="0.25">
      <c r="B60" s="14"/>
      <c r="C60" s="963"/>
      <c r="D60" s="179" t="s">
        <v>151</v>
      </c>
      <c r="E60" s="180">
        <v>2024</v>
      </c>
      <c r="F60" s="181"/>
    </row>
    <row r="61" spans="2:8" ht="15" customHeight="1" x14ac:dyDescent="0.25">
      <c r="B61" s="14"/>
      <c r="C61" s="963"/>
      <c r="D61" s="179" t="s">
        <v>152</v>
      </c>
      <c r="E61" s="180">
        <v>2024</v>
      </c>
      <c r="F61" s="181"/>
    </row>
    <row r="62" spans="2:8" ht="15" customHeight="1" x14ac:dyDescent="0.25">
      <c r="B62" s="14"/>
      <c r="C62" s="963"/>
      <c r="D62" s="179" t="s">
        <v>194</v>
      </c>
      <c r="E62" s="180">
        <v>2024</v>
      </c>
      <c r="F62" s="182"/>
    </row>
    <row r="63" spans="2:8" ht="15" customHeight="1" x14ac:dyDescent="0.35">
      <c r="B63" s="144"/>
      <c r="C63" s="963"/>
      <c r="D63" s="184" t="s">
        <v>156</v>
      </c>
      <c r="E63" s="180"/>
      <c r="F63" s="274">
        <f>SUM(F58:F62)</f>
        <v>0</v>
      </c>
    </row>
    <row r="64" spans="2:8" ht="15" customHeight="1" x14ac:dyDescent="0.25">
      <c r="C64" s="963"/>
      <c r="D64" s="92" t="s">
        <v>147</v>
      </c>
      <c r="E64" s="92" t="s">
        <v>90</v>
      </c>
      <c r="F64" s="92" t="s">
        <v>316</v>
      </c>
    </row>
    <row r="65" spans="2:6" ht="15" customHeight="1" x14ac:dyDescent="0.25">
      <c r="B65" s="148"/>
      <c r="C65" s="963"/>
      <c r="D65" s="183" t="s">
        <v>318</v>
      </c>
      <c r="E65" s="180">
        <v>2024</v>
      </c>
      <c r="F65" s="274">
        <f>F56-F63</f>
        <v>0</v>
      </c>
    </row>
  </sheetData>
  <mergeCells count="10">
    <mergeCell ref="C54:C65"/>
    <mergeCell ref="D54:F54"/>
    <mergeCell ref="C7:F7"/>
    <mergeCell ref="D8:F8"/>
    <mergeCell ref="D21:F21"/>
    <mergeCell ref="C8:C19"/>
    <mergeCell ref="C21:C32"/>
    <mergeCell ref="C40:F40"/>
    <mergeCell ref="C41:C52"/>
    <mergeCell ref="D41:F4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0141-CF0E-4319-8619-E6809E2DC4A4}">
  <sheetPr codeName="Foglio10">
    <tabColor theme="9" tint="0.79998168889431442"/>
  </sheetPr>
  <dimension ref="B2:P19"/>
  <sheetViews>
    <sheetView showGridLines="0" zoomScale="68" zoomScaleNormal="100" workbookViewId="0">
      <selection activeCell="C8" sqref="C8"/>
    </sheetView>
  </sheetViews>
  <sheetFormatPr defaultColWidth="8.6640625" defaultRowHeight="15" x14ac:dyDescent="0.25"/>
  <cols>
    <col min="1" max="1" width="3.6640625" style="14" customWidth="1"/>
    <col min="2" max="2" width="90.6640625" style="14" customWidth="1"/>
    <col min="3" max="8" width="17.6640625" style="14" customWidth="1"/>
    <col min="9" max="9" width="5.44140625" style="14" customWidth="1"/>
    <col min="10" max="14" width="16.33203125" style="97" customWidth="1"/>
    <col min="15" max="15" width="25.88671875" style="16" customWidth="1"/>
    <col min="16" max="17" width="25.88671875" style="14" customWidth="1"/>
    <col min="18" max="20" width="15.88671875" style="14" customWidth="1"/>
    <col min="21" max="16384" width="8.6640625" style="14"/>
  </cols>
  <sheetData>
    <row r="2" spans="2:16" ht="24" x14ac:dyDescent="0.35">
      <c r="B2" s="144" t="s">
        <v>199</v>
      </c>
      <c r="O2" s="97"/>
      <c r="P2" s="97"/>
    </row>
    <row r="3" spans="2:16" ht="24.6" thickBot="1" x14ac:dyDescent="0.4">
      <c r="C3" s="144"/>
      <c r="O3" s="97"/>
      <c r="P3" s="97"/>
    </row>
    <row r="4" spans="2:16" x14ac:dyDescent="0.25">
      <c r="B4" s="972" t="s">
        <v>160</v>
      </c>
      <c r="C4" s="974" t="s">
        <v>161</v>
      </c>
      <c r="D4" s="975"/>
      <c r="E4" s="976"/>
      <c r="F4" s="974" t="s">
        <v>162</v>
      </c>
      <c r="G4" s="977"/>
      <c r="H4" s="978"/>
      <c r="O4" s="97"/>
      <c r="P4" s="97"/>
    </row>
    <row r="5" spans="2:16" ht="15.6" thickBot="1" x14ac:dyDescent="0.3">
      <c r="B5" s="973"/>
      <c r="C5" s="764" t="s">
        <v>163</v>
      </c>
      <c r="D5" s="765" t="s">
        <v>164</v>
      </c>
      <c r="E5" s="766" t="s">
        <v>156</v>
      </c>
      <c r="F5" s="764" t="s">
        <v>163</v>
      </c>
      <c r="G5" s="765" t="s">
        <v>164</v>
      </c>
      <c r="H5" s="766" t="s">
        <v>156</v>
      </c>
      <c r="O5" s="97"/>
      <c r="P5" s="97"/>
    </row>
    <row r="6" spans="2:16" ht="15.6" thickTop="1" x14ac:dyDescent="0.25">
      <c r="B6" s="652" t="s">
        <v>165</v>
      </c>
      <c r="C6" s="653">
        <f>SUMIF('Elenco analitico costi 2024'!$H$29:$H$68,"TV",'Elenco analitico costi 2024'!$I$29:$I$68)</f>
        <v>0</v>
      </c>
      <c r="D6" s="654">
        <f>SUMIF('Elenco analitico costi 2024'!$H$29:$H$68,"TV",'Elenco analitico costi 2024'!$J$29:$J$68)</f>
        <v>0</v>
      </c>
      <c r="E6" s="147">
        <f>SUM(C6:D6)</f>
        <v>0</v>
      </c>
      <c r="F6" s="653">
        <f>SUMIF('Elenco analitico costi 2024'!$H$29:$H$68,"TF",'Elenco analitico costi 2024'!$I$29:$I$68)</f>
        <v>0</v>
      </c>
      <c r="G6" s="654">
        <f>SUMIF('Elenco analitico costi 2024'!$H$29:$H$68,"TF",'Elenco analitico costi 2024'!$J$29:$J$68)</f>
        <v>0</v>
      </c>
      <c r="H6" s="147">
        <f>SUM(F6:G6)</f>
        <v>0</v>
      </c>
      <c r="O6" s="97"/>
      <c r="P6" s="97"/>
    </row>
    <row r="7" spans="2:16" x14ac:dyDescent="0.25">
      <c r="B7" s="655" t="s">
        <v>262</v>
      </c>
      <c r="C7" s="658"/>
      <c r="D7" s="659"/>
      <c r="E7" s="147">
        <f t="shared" ref="E7" si="0">SUM(C7:D7)</f>
        <v>0</v>
      </c>
      <c r="F7" s="658"/>
      <c r="G7" s="659"/>
      <c r="H7" s="147">
        <f t="shared" ref="H7" si="1">SUM(F7:G7)</f>
        <v>0</v>
      </c>
      <c r="O7" s="97"/>
      <c r="P7" s="97"/>
    </row>
    <row r="8" spans="2:16" ht="15.6" thickBot="1" x14ac:dyDescent="0.3">
      <c r="B8" s="656" t="s">
        <v>166</v>
      </c>
      <c r="C8" s="147">
        <f>+C6+C7</f>
        <v>0</v>
      </c>
      <c r="D8" s="147">
        <f t="shared" ref="D8:H8" si="2">+D6+D7</f>
        <v>0</v>
      </c>
      <c r="E8" s="147">
        <f t="shared" si="2"/>
        <v>0</v>
      </c>
      <c r="F8" s="147">
        <f t="shared" si="2"/>
        <v>0</v>
      </c>
      <c r="G8" s="147">
        <f t="shared" si="2"/>
        <v>0</v>
      </c>
      <c r="H8" s="147">
        <f t="shared" si="2"/>
        <v>0</v>
      </c>
      <c r="O8" s="97"/>
      <c r="P8" s="97"/>
    </row>
    <row r="9" spans="2:16" ht="14.25" customHeight="1" x14ac:dyDescent="0.25">
      <c r="O9" s="97"/>
      <c r="P9" s="97"/>
    </row>
    <row r="10" spans="2:16" ht="14.25" customHeight="1" x14ac:dyDescent="0.25">
      <c r="O10" s="97"/>
      <c r="P10" s="97"/>
    </row>
    <row r="11" spans="2:16" ht="30.75" customHeight="1" x14ac:dyDescent="0.35">
      <c r="B11" s="144"/>
      <c r="O11" s="97"/>
      <c r="P11" s="97"/>
    </row>
    <row r="12" spans="2:16" ht="24" x14ac:dyDescent="0.35">
      <c r="B12" s="144" t="s">
        <v>200</v>
      </c>
      <c r="O12" s="97"/>
      <c r="P12" s="97"/>
    </row>
    <row r="13" spans="2:16" ht="24.6" thickBot="1" x14ac:dyDescent="0.4">
      <c r="C13" s="144"/>
      <c r="O13" s="14"/>
    </row>
    <row r="14" spans="2:16" x14ac:dyDescent="0.25">
      <c r="B14" s="972" t="s">
        <v>160</v>
      </c>
      <c r="C14" s="974" t="s">
        <v>161</v>
      </c>
      <c r="D14" s="975"/>
      <c r="E14" s="976"/>
      <c r="F14" s="974" t="s">
        <v>162</v>
      </c>
      <c r="G14" s="977"/>
      <c r="H14" s="978"/>
      <c r="J14" s="657"/>
      <c r="O14" s="14"/>
    </row>
    <row r="15" spans="2:16" ht="24" customHeight="1" thickBot="1" x14ac:dyDescent="0.3">
      <c r="B15" s="973"/>
      <c r="C15" s="764" t="s">
        <v>163</v>
      </c>
      <c r="D15" s="765" t="s">
        <v>164</v>
      </c>
      <c r="E15" s="766" t="s">
        <v>156</v>
      </c>
      <c r="F15" s="764" t="s">
        <v>163</v>
      </c>
      <c r="G15" s="765" t="s">
        <v>164</v>
      </c>
      <c r="H15" s="766" t="s">
        <v>156</v>
      </c>
    </row>
    <row r="16" spans="2:16" ht="15.6" thickTop="1" x14ac:dyDescent="0.25">
      <c r="B16" s="652" t="s">
        <v>165</v>
      </c>
      <c r="C16" s="653">
        <f>SUMIF('Elenco analitico costi 2025'!$H$29:$H$68,"TV",'Elenco analitico costi 2025'!$I$29:$I$68)</f>
        <v>0</v>
      </c>
      <c r="D16" s="654">
        <f>SUMIF('Elenco analitico costi 2025'!$H$29:$H$68,"TV",'Elenco analitico costi 2025'!$J$29:$J$68)</f>
        <v>0</v>
      </c>
      <c r="E16" s="147">
        <f>SUM(C16:D16)</f>
        <v>0</v>
      </c>
      <c r="F16" s="653">
        <f>SUMIF('Elenco analitico costi 2025'!$H$29:$H$68,"TF",'Elenco analitico costi 2025'!$I$29:$I$68)</f>
        <v>0</v>
      </c>
      <c r="G16" s="654">
        <f>SUMIF('Elenco analitico costi 2025'!$H$29:$H$68,"TF",'Elenco analitico costi 2025'!$J$29:$J$68)</f>
        <v>0</v>
      </c>
      <c r="H16" s="147">
        <f>SUM(F16:G16)</f>
        <v>0</v>
      </c>
    </row>
    <row r="17" spans="2:8" x14ac:dyDescent="0.25">
      <c r="B17" s="655" t="s">
        <v>263</v>
      </c>
      <c r="C17" s="658"/>
      <c r="D17" s="659"/>
      <c r="E17" s="147">
        <f t="shared" ref="E17" si="3">SUM(C17:D17)</f>
        <v>0</v>
      </c>
      <c r="F17" s="658"/>
      <c r="G17" s="659"/>
      <c r="H17" s="147">
        <f t="shared" ref="H17" si="4">SUM(F17:G17)</f>
        <v>0</v>
      </c>
    </row>
    <row r="18" spans="2:8" ht="15.6" thickBot="1" x14ac:dyDescent="0.3">
      <c r="B18" s="656" t="s">
        <v>166</v>
      </c>
      <c r="C18" s="147">
        <f>+C16+C17</f>
        <v>0</v>
      </c>
      <c r="D18" s="147">
        <f t="shared" ref="D18:H18" si="5">+D16+D17</f>
        <v>0</v>
      </c>
      <c r="E18" s="147">
        <f t="shared" si="5"/>
        <v>0</v>
      </c>
      <c r="F18" s="147">
        <f t="shared" si="5"/>
        <v>0</v>
      </c>
      <c r="G18" s="147">
        <f t="shared" si="5"/>
        <v>0</v>
      </c>
      <c r="H18" s="147">
        <f t="shared" si="5"/>
        <v>0</v>
      </c>
    </row>
    <row r="19" spans="2:8" x14ac:dyDescent="0.25">
      <c r="B19" s="97"/>
    </row>
  </sheetData>
  <sheetProtection sheet="1" objects="1" scenarios="1"/>
  <mergeCells count="6">
    <mergeCell ref="B4:B5"/>
    <mergeCell ref="C4:E4"/>
    <mergeCell ref="F4:H4"/>
    <mergeCell ref="B14:B15"/>
    <mergeCell ref="C14:E14"/>
    <mergeCell ref="F14:H1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E9CEF-9AA6-482D-A7B9-BA5F4933F86B}">
  <sheetPr codeName="Foglio13">
    <tabColor theme="9" tint="0.79998168889431442"/>
  </sheetPr>
  <dimension ref="A1:Y96"/>
  <sheetViews>
    <sheetView topLeftCell="A64" zoomScaleNormal="100" workbookViewId="0">
      <selection activeCell="B79" sqref="B79"/>
    </sheetView>
  </sheetViews>
  <sheetFormatPr defaultColWidth="9.109375" defaultRowHeight="13.8" x14ac:dyDescent="0.25"/>
  <cols>
    <col min="1" max="1" width="5.88671875" style="91" customWidth="1"/>
    <col min="2" max="2" width="79.6640625" style="11" customWidth="1"/>
    <col min="3" max="3" width="14" style="88" customWidth="1"/>
    <col min="4" max="4" width="12.6640625" style="88" customWidth="1"/>
    <col min="5" max="5" width="13.33203125" style="88" customWidth="1"/>
    <col min="6" max="6" width="13.109375" style="88" customWidth="1"/>
    <col min="7" max="7" width="13.6640625" style="88" customWidth="1"/>
    <col min="8" max="8" width="13.109375" style="88" customWidth="1"/>
    <col min="9" max="9" width="12.44140625" style="88" customWidth="1"/>
    <col min="10" max="10" width="12.109375" style="88" customWidth="1"/>
    <col min="11" max="14" width="12.5546875" style="11" customWidth="1"/>
    <col min="15" max="17" width="23.88671875" style="11" customWidth="1"/>
    <col min="18" max="21" width="23.88671875" style="11" hidden="1" customWidth="1"/>
    <col min="22" max="22" width="23.88671875" style="11" customWidth="1"/>
    <col min="23" max="16384" width="9.109375" style="11"/>
  </cols>
  <sheetData>
    <row r="1" spans="1:10" s="597" customFormat="1" ht="33" hidden="1" customHeight="1" thickBot="1" x14ac:dyDescent="0.3">
      <c r="A1" s="593"/>
      <c r="B1" s="594" t="s">
        <v>207</v>
      </c>
      <c r="C1" s="595"/>
      <c r="D1" s="595"/>
      <c r="E1" s="595"/>
      <c r="F1" s="595"/>
      <c r="G1" s="596"/>
      <c r="H1" s="595"/>
      <c r="I1" s="595"/>
      <c r="J1" s="595"/>
    </row>
    <row r="2" spans="1:10" ht="14.4" hidden="1" thickTop="1" x14ac:dyDescent="0.25"/>
    <row r="3" spans="1:10" hidden="1" x14ac:dyDescent="0.25">
      <c r="B3" s="986" t="s">
        <v>68</v>
      </c>
      <c r="C3" s="986"/>
      <c r="D3" s="986"/>
    </row>
    <row r="4" spans="1:10" hidden="1" x14ac:dyDescent="0.25"/>
    <row r="5" spans="1:10" hidden="1" x14ac:dyDescent="0.25">
      <c r="C5" s="178">
        <v>2026</v>
      </c>
      <c r="D5" s="178">
        <v>2027</v>
      </c>
      <c r="E5" s="178">
        <v>2028</v>
      </c>
      <c r="F5" s="178">
        <v>2029</v>
      </c>
    </row>
    <row r="6" spans="1:10" s="79" customFormat="1" ht="38.25" hidden="1" customHeight="1" x14ac:dyDescent="0.3">
      <c r="A6" s="129"/>
      <c r="B6" s="95" t="s">
        <v>69</v>
      </c>
      <c r="C6" s="95" t="str">
        <f>+IN_Anagrafica!D6</f>
        <v>Bagaladi</v>
      </c>
      <c r="D6" s="95" t="str">
        <f>+C6</f>
        <v>Bagaladi</v>
      </c>
      <c r="E6" s="95" t="str">
        <f>+D6</f>
        <v>Bagaladi</v>
      </c>
      <c r="F6" s="95" t="str">
        <f>+E6</f>
        <v>Bagaladi</v>
      </c>
      <c r="G6" s="78"/>
      <c r="H6" s="78"/>
      <c r="I6" s="78"/>
      <c r="J6" s="78"/>
    </row>
    <row r="7" spans="1:10" ht="19.5" hidden="1" customHeight="1" x14ac:dyDescent="0.25">
      <c r="B7" s="452" t="s">
        <v>397</v>
      </c>
      <c r="C7" s="191"/>
      <c r="D7" s="191"/>
      <c r="E7" s="191"/>
      <c r="F7" s="191"/>
    </row>
    <row r="8" spans="1:10" ht="19.5" hidden="1" customHeight="1" x14ac:dyDescent="0.25">
      <c r="B8" s="452" t="s">
        <v>398</v>
      </c>
      <c r="C8" s="191"/>
      <c r="D8" s="191"/>
      <c r="E8" s="191"/>
      <c r="F8" s="191"/>
    </row>
    <row r="9" spans="1:10" ht="19.5" hidden="1" customHeight="1" x14ac:dyDescent="0.25">
      <c r="B9" s="452" t="s">
        <v>399</v>
      </c>
      <c r="C9" s="191"/>
      <c r="D9" s="191"/>
      <c r="E9" s="191"/>
      <c r="F9" s="191"/>
    </row>
    <row r="10" spans="1:10" ht="18.75" hidden="1" customHeight="1" x14ac:dyDescent="0.25">
      <c r="B10" s="452" t="s">
        <v>400</v>
      </c>
      <c r="C10" s="191"/>
      <c r="D10" s="191"/>
      <c r="E10" s="191"/>
      <c r="F10" s="191"/>
    </row>
    <row r="11" spans="1:10" ht="18.75" hidden="1" customHeight="1" x14ac:dyDescent="0.25">
      <c r="B11" s="452" t="s">
        <v>401</v>
      </c>
      <c r="C11" s="191"/>
      <c r="D11" s="191"/>
      <c r="E11" s="191"/>
      <c r="F11" s="191"/>
    </row>
    <row r="12" spans="1:10" ht="21" hidden="1" customHeight="1" thickBot="1" x14ac:dyDescent="0.3">
      <c r="B12" s="453" t="s">
        <v>402</v>
      </c>
      <c r="C12" s="191"/>
      <c r="D12" s="191"/>
      <c r="E12" s="191"/>
      <c r="F12" s="191"/>
    </row>
    <row r="13" spans="1:10" hidden="1" x14ac:dyDescent="0.25"/>
    <row r="14" spans="1:10" hidden="1" x14ac:dyDescent="0.25">
      <c r="C14" s="178">
        <f t="shared" ref="C14:F15" si="0">+C5</f>
        <v>2026</v>
      </c>
      <c r="D14" s="178">
        <f t="shared" si="0"/>
        <v>2027</v>
      </c>
      <c r="E14" s="178">
        <f t="shared" si="0"/>
        <v>2028</v>
      </c>
      <c r="F14" s="178">
        <f t="shared" si="0"/>
        <v>2029</v>
      </c>
    </row>
    <row r="15" spans="1:10" s="79" customFormat="1" ht="38.25" hidden="1" customHeight="1" x14ac:dyDescent="0.3">
      <c r="A15" s="129"/>
      <c r="B15" s="95" t="s">
        <v>70</v>
      </c>
      <c r="C15" s="95" t="str">
        <f t="shared" si="0"/>
        <v>Bagaladi</v>
      </c>
      <c r="D15" s="95" t="str">
        <f t="shared" si="0"/>
        <v>Bagaladi</v>
      </c>
      <c r="E15" s="95" t="str">
        <f t="shared" si="0"/>
        <v>Bagaladi</v>
      </c>
      <c r="F15" s="95" t="str">
        <f t="shared" si="0"/>
        <v>Bagaladi</v>
      </c>
      <c r="G15" s="78"/>
      <c r="H15" s="78"/>
      <c r="I15" s="78"/>
      <c r="J15" s="78"/>
    </row>
    <row r="16" spans="1:10" ht="18.75" hidden="1" customHeight="1" x14ac:dyDescent="0.25">
      <c r="B16" s="452" t="s">
        <v>403</v>
      </c>
      <c r="C16" s="191"/>
      <c r="D16" s="191"/>
      <c r="E16" s="191"/>
      <c r="F16" s="191"/>
    </row>
    <row r="17" spans="1:22" ht="18.75" hidden="1" customHeight="1" x14ac:dyDescent="0.25">
      <c r="B17" s="452" t="s">
        <v>404</v>
      </c>
      <c r="C17" s="191"/>
      <c r="D17" s="191"/>
      <c r="E17" s="191"/>
      <c r="F17" s="191"/>
    </row>
    <row r="18" spans="1:22" ht="18.75" hidden="1" customHeight="1" x14ac:dyDescent="0.25">
      <c r="B18" s="452" t="s">
        <v>405</v>
      </c>
      <c r="C18" s="191"/>
      <c r="D18" s="191"/>
      <c r="E18" s="191"/>
      <c r="F18" s="191"/>
    </row>
    <row r="19" spans="1:22" ht="18.75" hidden="1" customHeight="1" x14ac:dyDescent="0.25">
      <c r="B19" s="452" t="s">
        <v>406</v>
      </c>
      <c r="C19" s="191"/>
      <c r="D19" s="191"/>
      <c r="E19" s="191"/>
      <c r="F19" s="191"/>
    </row>
    <row r="20" spans="1:22" ht="18.75" hidden="1" customHeight="1" thickBot="1" x14ac:dyDescent="0.3">
      <c r="B20" s="453" t="s">
        <v>407</v>
      </c>
      <c r="C20" s="191"/>
      <c r="D20" s="191"/>
      <c r="E20" s="191"/>
      <c r="F20" s="191"/>
    </row>
    <row r="21" spans="1:22" ht="14.4" hidden="1" thickBot="1" x14ac:dyDescent="0.3">
      <c r="C21" s="192"/>
      <c r="D21" s="192"/>
      <c r="E21" s="192"/>
      <c r="F21" s="192"/>
      <c r="G21" s="192"/>
    </row>
    <row r="22" spans="1:22" ht="14.4" hidden="1" thickBot="1" x14ac:dyDescent="0.3">
      <c r="B22" s="987"/>
      <c r="C22" s="988"/>
      <c r="D22" s="988"/>
      <c r="E22" s="988"/>
      <c r="F22" s="988"/>
      <c r="G22" s="988"/>
      <c r="H22" s="988"/>
      <c r="I22" s="988"/>
      <c r="J22" s="988"/>
      <c r="K22" s="988"/>
      <c r="L22" s="988"/>
      <c r="M22" s="988"/>
      <c r="N22" s="988"/>
      <c r="O22" s="988"/>
      <c r="P22" s="988"/>
      <c r="Q22" s="988"/>
      <c r="R22" s="988"/>
      <c r="S22" s="988"/>
      <c r="T22" s="988"/>
      <c r="U22" s="988"/>
      <c r="V22" s="989"/>
    </row>
    <row r="23" spans="1:22" ht="14.4" hidden="1" thickBot="1" x14ac:dyDescent="0.3"/>
    <row r="24" spans="1:22" hidden="1" x14ac:dyDescent="0.25">
      <c r="C24" s="906"/>
      <c r="D24" s="907"/>
      <c r="E24" s="907"/>
      <c r="F24" s="907"/>
      <c r="G24" s="908"/>
      <c r="H24" s="980"/>
      <c r="I24" s="981"/>
      <c r="J24" s="981"/>
      <c r="K24" s="981"/>
      <c r="L24" s="982"/>
      <c r="M24" s="983"/>
      <c r="N24" s="984"/>
      <c r="O24" s="984"/>
      <c r="P24" s="984"/>
      <c r="Q24" s="985"/>
      <c r="R24" s="980"/>
      <c r="S24" s="981"/>
      <c r="T24" s="981"/>
      <c r="U24" s="981"/>
      <c r="V24" s="982"/>
    </row>
    <row r="25" spans="1:22" s="79" customFormat="1" ht="38.25" hidden="1" customHeight="1" thickBot="1" x14ac:dyDescent="0.35">
      <c r="A25" s="129"/>
      <c r="C25" s="176"/>
      <c r="D25" s="177"/>
      <c r="E25" s="177"/>
      <c r="F25" s="177"/>
      <c r="G25" s="125"/>
      <c r="H25" s="126"/>
      <c r="I25" s="127"/>
      <c r="J25" s="127"/>
      <c r="K25" s="127"/>
      <c r="L25" s="128"/>
      <c r="M25" s="123"/>
      <c r="N25" s="124"/>
      <c r="O25" s="124"/>
      <c r="P25" s="124"/>
      <c r="Q25" s="125"/>
      <c r="R25" s="126"/>
      <c r="S25" s="127"/>
      <c r="T25" s="127"/>
      <c r="U25" s="127"/>
      <c r="V25" s="128"/>
    </row>
    <row r="26" spans="1:22" hidden="1" x14ac:dyDescent="0.25">
      <c r="A26" s="598"/>
      <c r="B26" s="599"/>
      <c r="C26" s="600"/>
      <c r="D26" s="601"/>
      <c r="E26" s="601"/>
      <c r="F26" s="193"/>
      <c r="G26" s="602"/>
      <c r="H26" s="602"/>
      <c r="I26" s="602"/>
      <c r="J26" s="602"/>
      <c r="K26" s="603"/>
      <c r="L26" s="603"/>
      <c r="M26" s="604"/>
      <c r="N26" s="71"/>
      <c r="O26" s="71"/>
      <c r="P26" s="71"/>
      <c r="Q26" s="605"/>
      <c r="R26" s="606"/>
      <c r="S26" s="145"/>
      <c r="T26" s="145"/>
      <c r="U26" s="145"/>
      <c r="V26" s="605"/>
    </row>
    <row r="27" spans="1:22" hidden="1" x14ac:dyDescent="0.25">
      <c r="A27" s="598"/>
      <c r="B27" s="607"/>
      <c r="C27" s="600"/>
      <c r="D27" s="601"/>
      <c r="E27" s="601"/>
      <c r="F27" s="193"/>
      <c r="G27" s="608"/>
      <c r="H27" s="609"/>
      <c r="I27" s="610"/>
      <c r="J27" s="610"/>
      <c r="K27" s="65"/>
      <c r="L27" s="611"/>
      <c r="M27" s="604"/>
      <c r="N27" s="71"/>
      <c r="O27" s="71"/>
      <c r="P27" s="71"/>
      <c r="Q27" s="605"/>
      <c r="R27" s="606"/>
      <c r="S27" s="145"/>
      <c r="T27" s="145"/>
      <c r="U27" s="145"/>
      <c r="V27" s="605"/>
    </row>
    <row r="28" spans="1:22" ht="52.2" hidden="1" customHeight="1" x14ac:dyDescent="0.25">
      <c r="A28" s="598"/>
      <c r="B28" s="607"/>
      <c r="C28" s="600"/>
      <c r="D28" s="601"/>
      <c r="E28" s="601"/>
      <c r="F28" s="193"/>
      <c r="G28" s="602"/>
      <c r="H28" s="609"/>
      <c r="I28" s="610"/>
      <c r="J28" s="610"/>
      <c r="K28" s="65"/>
      <c r="L28" s="603"/>
      <c r="M28" s="612"/>
      <c r="N28" s="613"/>
      <c r="O28" s="613"/>
      <c r="P28" s="65"/>
      <c r="Q28" s="603"/>
      <c r="R28" s="614"/>
      <c r="S28" s="615"/>
      <c r="T28" s="615"/>
      <c r="U28" s="146"/>
      <c r="V28" s="603"/>
    </row>
    <row r="29" spans="1:22" hidden="1" x14ac:dyDescent="0.25">
      <c r="A29" s="598"/>
      <c r="B29" s="607"/>
      <c r="C29" s="600"/>
      <c r="D29" s="601"/>
      <c r="E29" s="601"/>
      <c r="F29" s="193"/>
      <c r="G29" s="602"/>
      <c r="H29" s="609"/>
      <c r="I29" s="610"/>
      <c r="J29" s="610"/>
      <c r="K29" s="65"/>
      <c r="L29" s="603"/>
      <c r="M29" s="604"/>
      <c r="N29" s="71"/>
      <c r="O29" s="71"/>
      <c r="P29" s="71"/>
      <c r="Q29" s="605"/>
      <c r="R29" s="606"/>
      <c r="S29" s="145"/>
      <c r="T29" s="145"/>
      <c r="U29" s="145"/>
      <c r="V29" s="605"/>
    </row>
    <row r="30" spans="1:22" hidden="1" x14ac:dyDescent="0.25">
      <c r="A30" s="598"/>
      <c r="B30" s="607"/>
      <c r="C30" s="600"/>
      <c r="D30" s="601"/>
      <c r="E30" s="601"/>
      <c r="F30" s="193"/>
      <c r="G30" s="602"/>
      <c r="H30" s="609"/>
      <c r="I30" s="610"/>
      <c r="J30" s="610"/>
      <c r="K30" s="65"/>
      <c r="L30" s="603"/>
      <c r="M30" s="604"/>
      <c r="N30" s="71"/>
      <c r="O30" s="71"/>
      <c r="P30" s="71"/>
      <c r="Q30" s="605"/>
      <c r="R30" s="606"/>
      <c r="S30" s="145"/>
      <c r="T30" s="145"/>
      <c r="U30" s="145"/>
      <c r="V30" s="605"/>
    </row>
    <row r="31" spans="1:22" hidden="1" x14ac:dyDescent="0.25">
      <c r="A31" s="598"/>
      <c r="B31" s="607"/>
      <c r="C31" s="600"/>
      <c r="D31" s="601"/>
      <c r="E31" s="601"/>
      <c r="F31" s="193"/>
      <c r="G31" s="608"/>
      <c r="H31" s="608"/>
      <c r="I31" s="608"/>
      <c r="J31" s="608"/>
      <c r="K31" s="611"/>
      <c r="L31" s="611"/>
      <c r="M31" s="612"/>
      <c r="N31" s="613"/>
      <c r="O31" s="613"/>
      <c r="P31" s="65"/>
      <c r="Q31" s="603"/>
      <c r="R31" s="614"/>
      <c r="S31" s="615"/>
      <c r="T31" s="615"/>
      <c r="U31" s="146"/>
      <c r="V31" s="603"/>
    </row>
    <row r="32" spans="1:22" ht="25.5" hidden="1" customHeight="1" x14ac:dyDescent="0.25">
      <c r="A32" s="598"/>
      <c r="B32" s="616"/>
      <c r="C32" s="617"/>
      <c r="D32" s="194"/>
      <c r="E32" s="194"/>
      <c r="F32" s="194"/>
      <c r="G32" s="618"/>
      <c r="H32" s="619"/>
      <c r="I32" s="620"/>
      <c r="J32" s="620"/>
      <c r="K32" s="71"/>
      <c r="L32" s="621"/>
      <c r="M32" s="604"/>
      <c r="N32" s="71"/>
      <c r="O32" s="71"/>
      <c r="P32" s="71"/>
      <c r="Q32" s="621"/>
      <c r="R32" s="604"/>
      <c r="S32" s="71"/>
      <c r="T32" s="71"/>
      <c r="U32" s="71"/>
      <c r="V32" s="621"/>
    </row>
    <row r="33" spans="1:22" hidden="1" x14ac:dyDescent="0.25">
      <c r="A33" s="598"/>
      <c r="B33" s="622"/>
      <c r="C33" s="617"/>
      <c r="D33" s="194"/>
      <c r="E33" s="194"/>
      <c r="F33" s="194"/>
      <c r="G33" s="618"/>
      <c r="H33" s="619"/>
      <c r="I33" s="620"/>
      <c r="J33" s="620"/>
      <c r="K33" s="71"/>
      <c r="L33" s="621"/>
      <c r="M33" s="604"/>
      <c r="N33" s="71"/>
      <c r="O33" s="71"/>
      <c r="P33" s="71"/>
      <c r="Q33" s="621"/>
      <c r="R33" s="604"/>
      <c r="S33" s="71"/>
      <c r="T33" s="71"/>
      <c r="U33" s="71"/>
      <c r="V33" s="621"/>
    </row>
    <row r="34" spans="1:22" hidden="1" x14ac:dyDescent="0.25">
      <c r="A34" s="598"/>
      <c r="B34" s="622"/>
      <c r="C34" s="617"/>
      <c r="D34" s="194"/>
      <c r="E34" s="194"/>
      <c r="F34" s="194"/>
      <c r="G34" s="618"/>
      <c r="H34" s="619"/>
      <c r="I34" s="620"/>
      <c r="J34" s="620"/>
      <c r="K34" s="71"/>
      <c r="L34" s="621"/>
      <c r="M34" s="604"/>
      <c r="N34" s="71"/>
      <c r="O34" s="71"/>
      <c r="P34" s="71"/>
      <c r="Q34" s="621"/>
      <c r="R34" s="604"/>
      <c r="S34" s="71"/>
      <c r="T34" s="71"/>
      <c r="U34" s="71"/>
      <c r="V34" s="621"/>
    </row>
    <row r="35" spans="1:22" hidden="1" x14ac:dyDescent="0.25">
      <c r="A35" s="598"/>
      <c r="B35" s="607"/>
      <c r="C35" s="600"/>
      <c r="D35" s="601"/>
      <c r="E35" s="601"/>
      <c r="F35" s="193"/>
      <c r="G35" s="608"/>
      <c r="H35" s="608"/>
      <c r="I35" s="608"/>
      <c r="J35" s="608"/>
      <c r="K35" s="611"/>
      <c r="L35" s="611"/>
      <c r="M35" s="612"/>
      <c r="N35" s="613"/>
      <c r="O35" s="613"/>
      <c r="P35" s="65"/>
      <c r="Q35" s="603"/>
      <c r="R35" s="614"/>
      <c r="S35" s="615"/>
      <c r="T35" s="615"/>
      <c r="U35" s="146"/>
      <c r="V35" s="603"/>
    </row>
    <row r="36" spans="1:22" ht="14.4" hidden="1" thickBot="1" x14ac:dyDescent="0.3">
      <c r="B36" s="67"/>
      <c r="C36" s="195"/>
      <c r="D36" s="196"/>
      <c r="E36" s="196"/>
      <c r="F36" s="196"/>
      <c r="G36" s="197"/>
      <c r="H36" s="198"/>
      <c r="I36" s="199"/>
      <c r="J36" s="199"/>
      <c r="K36" s="69"/>
      <c r="L36" s="70"/>
      <c r="M36" s="68"/>
      <c r="N36" s="69"/>
      <c r="O36" s="69"/>
      <c r="P36" s="69"/>
      <c r="Q36" s="70"/>
      <c r="R36" s="68"/>
      <c r="S36" s="69"/>
      <c r="T36" s="69"/>
      <c r="U36" s="69"/>
      <c r="V36" s="70"/>
    </row>
    <row r="37" spans="1:22" ht="14.4" hidden="1" thickBot="1" x14ac:dyDescent="0.3"/>
    <row r="38" spans="1:22" hidden="1" x14ac:dyDescent="0.25">
      <c r="C38" s="906"/>
      <c r="D38" s="907"/>
      <c r="E38" s="907"/>
      <c r="F38" s="907"/>
      <c r="G38" s="908"/>
      <c r="H38" s="980"/>
      <c r="I38" s="981"/>
      <c r="J38" s="981"/>
      <c r="K38" s="981"/>
      <c r="L38" s="982"/>
      <c r="M38" s="983"/>
      <c r="N38" s="984"/>
      <c r="O38" s="984"/>
      <c r="P38" s="984"/>
      <c r="Q38" s="985"/>
      <c r="R38" s="980"/>
      <c r="S38" s="981"/>
      <c r="T38" s="981"/>
      <c r="U38" s="981"/>
      <c r="V38" s="982"/>
    </row>
    <row r="39" spans="1:22" s="79" customFormat="1" ht="38.25" hidden="1" customHeight="1" thickBot="1" x14ac:dyDescent="0.35">
      <c r="A39" s="129"/>
      <c r="C39" s="176"/>
      <c r="D39" s="177"/>
      <c r="E39" s="177"/>
      <c r="F39" s="177"/>
      <c r="G39" s="125"/>
      <c r="H39" s="126"/>
      <c r="I39" s="127"/>
      <c r="J39" s="127"/>
      <c r="K39" s="127"/>
      <c r="L39" s="128"/>
      <c r="M39" s="123"/>
      <c r="N39" s="124"/>
      <c r="O39" s="124"/>
      <c r="P39" s="124"/>
      <c r="Q39" s="125"/>
      <c r="R39" s="126"/>
      <c r="S39" s="127"/>
      <c r="T39" s="127"/>
      <c r="U39" s="127"/>
      <c r="V39" s="128"/>
    </row>
    <row r="40" spans="1:22" hidden="1" x14ac:dyDescent="0.25">
      <c r="A40" s="598"/>
      <c r="B40" s="623"/>
      <c r="C40" s="624"/>
      <c r="D40" s="625"/>
      <c r="E40" s="625"/>
      <c r="F40" s="193"/>
      <c r="G40" s="626"/>
      <c r="H40" s="626"/>
      <c r="I40" s="626"/>
      <c r="J40" s="626"/>
      <c r="K40" s="627"/>
      <c r="L40" s="627"/>
      <c r="M40" s="628"/>
      <c r="N40" s="629"/>
      <c r="O40" s="629"/>
      <c r="P40" s="71"/>
      <c r="Q40" s="605"/>
      <c r="R40" s="606"/>
      <c r="S40" s="145"/>
      <c r="T40" s="145"/>
      <c r="U40" s="145"/>
      <c r="V40" s="605"/>
    </row>
    <row r="41" spans="1:22" hidden="1" x14ac:dyDescent="0.25">
      <c r="A41" s="598"/>
      <c r="B41" s="630"/>
      <c r="C41" s="624"/>
      <c r="D41" s="625"/>
      <c r="E41" s="625"/>
      <c r="F41" s="193"/>
      <c r="G41" s="602"/>
      <c r="H41" s="602"/>
      <c r="I41" s="602"/>
      <c r="J41" s="602"/>
      <c r="K41" s="603"/>
      <c r="L41" s="603"/>
      <c r="M41" s="631"/>
      <c r="N41" s="632"/>
      <c r="O41" s="632"/>
      <c r="P41" s="65"/>
      <c r="Q41" s="605"/>
      <c r="R41" s="606"/>
      <c r="S41" s="145"/>
      <c r="T41" s="145"/>
      <c r="U41" s="145"/>
      <c r="V41" s="605"/>
    </row>
    <row r="42" spans="1:22" hidden="1" x14ac:dyDescent="0.25">
      <c r="A42" s="598"/>
      <c r="B42" s="630"/>
      <c r="C42" s="624"/>
      <c r="D42" s="625"/>
      <c r="E42" s="625"/>
      <c r="F42" s="193"/>
      <c r="G42" s="602"/>
      <c r="H42" s="602"/>
      <c r="I42" s="602"/>
      <c r="J42" s="602"/>
      <c r="K42" s="603"/>
      <c r="L42" s="603"/>
      <c r="M42" s="628"/>
      <c r="N42" s="629"/>
      <c r="O42" s="629"/>
      <c r="P42" s="71"/>
      <c r="Q42" s="603"/>
      <c r="R42" s="614"/>
      <c r="S42" s="615"/>
      <c r="T42" s="615"/>
      <c r="U42" s="146"/>
      <c r="V42" s="603"/>
    </row>
    <row r="43" spans="1:22" hidden="1" x14ac:dyDescent="0.25">
      <c r="A43" s="598"/>
      <c r="B43" s="630"/>
      <c r="C43" s="624"/>
      <c r="D43" s="625"/>
      <c r="E43" s="625"/>
      <c r="F43" s="193"/>
      <c r="G43" s="608"/>
      <c r="H43" s="633"/>
      <c r="I43" s="634"/>
      <c r="J43" s="634"/>
      <c r="K43" s="65"/>
      <c r="L43" s="611"/>
      <c r="M43" s="631"/>
      <c r="N43" s="632"/>
      <c r="O43" s="632"/>
      <c r="P43" s="65"/>
      <c r="Q43" s="605"/>
      <c r="R43" s="606"/>
      <c r="S43" s="145"/>
      <c r="T43" s="145"/>
      <c r="U43" s="145"/>
      <c r="V43" s="605"/>
    </row>
    <row r="44" spans="1:22" hidden="1" x14ac:dyDescent="0.25">
      <c r="A44" s="598"/>
      <c r="B44" s="616"/>
      <c r="C44" s="617"/>
      <c r="D44" s="194"/>
      <c r="E44" s="194"/>
      <c r="F44" s="194"/>
      <c r="G44" s="618"/>
      <c r="H44" s="619"/>
      <c r="I44" s="620"/>
      <c r="J44" s="620"/>
      <c r="K44" s="71"/>
      <c r="L44" s="621"/>
      <c r="M44" s="604"/>
      <c r="N44" s="71"/>
      <c r="O44" s="71"/>
      <c r="P44" s="71"/>
      <c r="Q44" s="605"/>
      <c r="R44" s="606"/>
      <c r="S44" s="145"/>
      <c r="T44" s="145"/>
      <c r="U44" s="145"/>
      <c r="V44" s="605"/>
    </row>
    <row r="45" spans="1:22" ht="29.25" hidden="1" customHeight="1" x14ac:dyDescent="0.25">
      <c r="A45" s="598"/>
      <c r="B45" s="616"/>
      <c r="C45" s="617"/>
      <c r="D45" s="194"/>
      <c r="E45" s="194"/>
      <c r="F45" s="194"/>
      <c r="G45" s="618"/>
      <c r="H45" s="619"/>
      <c r="I45" s="620"/>
      <c r="J45" s="620"/>
      <c r="K45" s="71"/>
      <c r="L45" s="621"/>
      <c r="M45" s="604"/>
      <c r="N45" s="71"/>
      <c r="O45" s="71"/>
      <c r="P45" s="71"/>
      <c r="Q45" s="603"/>
      <c r="R45" s="614"/>
      <c r="S45" s="615"/>
      <c r="T45" s="615"/>
      <c r="U45" s="146"/>
      <c r="V45" s="603"/>
    </row>
    <row r="46" spans="1:22" hidden="1" x14ac:dyDescent="0.25">
      <c r="A46" s="598"/>
      <c r="B46" s="630"/>
      <c r="C46" s="624"/>
      <c r="D46" s="625"/>
      <c r="E46" s="625"/>
      <c r="F46" s="193"/>
      <c r="G46" s="608"/>
      <c r="H46" s="633"/>
      <c r="I46" s="634"/>
      <c r="J46" s="634"/>
      <c r="K46" s="65"/>
      <c r="L46" s="611"/>
      <c r="M46" s="631"/>
      <c r="N46" s="632"/>
      <c r="O46" s="632"/>
      <c r="P46" s="65"/>
      <c r="Q46" s="603"/>
      <c r="R46" s="635"/>
      <c r="S46" s="636"/>
      <c r="T46" s="636"/>
      <c r="U46" s="146"/>
      <c r="V46" s="603"/>
    </row>
    <row r="47" spans="1:22" ht="14.4" hidden="1" thickBot="1" x14ac:dyDescent="0.3">
      <c r="B47" s="66"/>
      <c r="C47" s="195"/>
      <c r="D47" s="196"/>
      <c r="E47" s="196"/>
      <c r="F47" s="196"/>
      <c r="G47" s="197"/>
      <c r="H47" s="198"/>
      <c r="I47" s="199"/>
      <c r="J47" s="199"/>
      <c r="K47" s="69"/>
      <c r="L47" s="70"/>
      <c r="M47" s="68"/>
      <c r="N47" s="69"/>
      <c r="O47" s="69"/>
      <c r="P47" s="69"/>
      <c r="Q47" s="70"/>
      <c r="R47" s="68"/>
      <c r="S47" s="69"/>
      <c r="T47" s="69"/>
      <c r="U47" s="69"/>
      <c r="V47" s="70"/>
    </row>
    <row r="48" spans="1:22" hidden="1" x14ac:dyDescent="0.25"/>
    <row r="49" spans="1:25" s="640" customFormat="1" ht="33" hidden="1" customHeight="1" thickBot="1" x14ac:dyDescent="0.3">
      <c r="A49" s="637"/>
      <c r="B49" s="638"/>
      <c r="C49" s="639"/>
      <c r="D49" s="639"/>
      <c r="E49" s="639"/>
      <c r="F49" s="639"/>
      <c r="G49" s="639"/>
      <c r="H49" s="639"/>
      <c r="I49" s="639"/>
      <c r="J49" s="639"/>
    </row>
    <row r="50" spans="1:25" ht="14.4" hidden="1" thickTop="1" x14ac:dyDescent="0.25"/>
    <row r="51" spans="1:25" hidden="1" x14ac:dyDescent="0.25">
      <c r="C51" s="143"/>
    </row>
    <row r="52" spans="1:25" hidden="1" x14ac:dyDescent="0.25">
      <c r="B52" s="37"/>
      <c r="C52" s="200"/>
      <c r="D52" s="201"/>
      <c r="E52" s="201"/>
      <c r="F52" s="201"/>
      <c r="G52" s="201"/>
    </row>
    <row r="53" spans="1:25" hidden="1" x14ac:dyDescent="0.25">
      <c r="B53" s="37"/>
      <c r="C53" s="200"/>
    </row>
    <row r="54" spans="1:25" hidden="1" x14ac:dyDescent="0.25">
      <c r="B54" s="37"/>
      <c r="C54" s="200"/>
    </row>
    <row r="55" spans="1:25" hidden="1" x14ac:dyDescent="0.25"/>
    <row r="56" spans="1:25" s="640" customFormat="1" ht="33" hidden="1" customHeight="1" thickBot="1" x14ac:dyDescent="0.3">
      <c r="A56" s="641"/>
      <c r="B56" s="642"/>
      <c r="C56" s="639"/>
      <c r="D56" s="639"/>
      <c r="E56" s="639"/>
      <c r="F56" s="639"/>
      <c r="G56" s="639"/>
      <c r="H56" s="639"/>
      <c r="I56" s="639"/>
      <c r="J56" s="639"/>
    </row>
    <row r="57" spans="1:25" ht="15" hidden="1" thickTop="1" x14ac:dyDescent="0.3">
      <c r="A57" s="11"/>
      <c r="C57" s="202"/>
      <c r="D57" s="504"/>
      <c r="E57" s="504"/>
      <c r="F57" s="504"/>
      <c r="G57" s="504"/>
      <c r="H57" s="504"/>
      <c r="I57" s="504"/>
      <c r="J57" s="504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4" hidden="1" x14ac:dyDescent="0.3">
      <c r="A58" s="11"/>
      <c r="C58" s="143"/>
      <c r="D58" s="143"/>
      <c r="E58" s="143"/>
      <c r="F58" s="143"/>
      <c r="G58" s="504"/>
      <c r="H58" s="504"/>
      <c r="I58" s="504"/>
      <c r="J58" s="504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4" hidden="1" x14ac:dyDescent="0.3">
      <c r="A59" s="11"/>
      <c r="B59" s="643"/>
      <c r="C59" s="200"/>
      <c r="D59" s="200"/>
      <c r="E59" s="200"/>
      <c r="F59" s="200"/>
      <c r="G59" s="504"/>
      <c r="H59" s="504"/>
      <c r="I59" s="504"/>
      <c r="J59" s="504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4" hidden="1" x14ac:dyDescent="0.3">
      <c r="A60" s="11"/>
      <c r="B60" s="643"/>
      <c r="C60" s="200"/>
      <c r="D60" s="200"/>
      <c r="E60" s="200"/>
      <c r="F60" s="200"/>
      <c r="G60" s="504"/>
      <c r="H60" s="504"/>
      <c r="I60" s="504"/>
      <c r="J60" s="504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4" hidden="1" x14ac:dyDescent="0.3">
      <c r="A61" s="644"/>
      <c r="B61" s="643"/>
      <c r="C61" s="80"/>
      <c r="D61" s="80"/>
      <c r="E61" s="80"/>
      <c r="F61" s="80"/>
      <c r="G61" s="504"/>
      <c r="H61" s="504"/>
      <c r="I61" s="504"/>
      <c r="J61" s="504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4" hidden="1" x14ac:dyDescent="0.3">
      <c r="A62" s="644"/>
      <c r="B62" s="645"/>
      <c r="C62" s="192"/>
      <c r="D62" s="192"/>
      <c r="E62" s="192"/>
      <c r="F62" s="192"/>
      <c r="G62" s="504"/>
      <c r="H62" s="504"/>
      <c r="I62" s="504"/>
      <c r="J62" s="504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idden="1" x14ac:dyDescent="0.25"/>
    <row r="64" spans="1:25" s="640" customFormat="1" ht="33" customHeight="1" thickBot="1" x14ac:dyDescent="0.3">
      <c r="A64" s="637"/>
      <c r="B64" s="642" t="s">
        <v>72</v>
      </c>
      <c r="C64" s="639"/>
      <c r="D64" s="639"/>
      <c r="E64" s="639"/>
      <c r="F64" s="639"/>
      <c r="G64" s="639"/>
      <c r="H64" s="639"/>
      <c r="I64" s="646"/>
      <c r="J64" s="639"/>
    </row>
    <row r="65" spans="1:10" ht="14.4" thickTop="1" x14ac:dyDescent="0.25"/>
    <row r="66" spans="1:10" x14ac:dyDescent="0.25">
      <c r="C66" s="739">
        <v>2024</v>
      </c>
      <c r="D66" s="739">
        <v>2025</v>
      </c>
    </row>
    <row r="67" spans="1:10" s="15" customFormat="1" x14ac:dyDescent="0.3">
      <c r="A67" s="136"/>
      <c r="B67" s="647" t="s">
        <v>73</v>
      </c>
      <c r="C67" s="203">
        <f>+C73+C74+C75+C76</f>
        <v>0</v>
      </c>
      <c r="D67" s="203">
        <f>+E73+E74+E75+E76</f>
        <v>0</v>
      </c>
      <c r="E67" s="90"/>
      <c r="F67" s="90"/>
      <c r="G67" s="90"/>
      <c r="H67" s="90"/>
      <c r="I67" s="90"/>
      <c r="J67" s="90"/>
    </row>
    <row r="68" spans="1:10" s="15" customFormat="1" x14ac:dyDescent="0.3">
      <c r="A68" s="136"/>
      <c r="B68" s="647" t="s">
        <v>74</v>
      </c>
      <c r="C68" s="203">
        <f>+D73+D74+D75+D76</f>
        <v>0</v>
      </c>
      <c r="D68" s="203">
        <f>+F73+F74+F75+F76</f>
        <v>0</v>
      </c>
      <c r="E68" s="90"/>
      <c r="F68" s="90"/>
      <c r="G68" s="90"/>
      <c r="H68" s="90"/>
      <c r="I68" s="90"/>
      <c r="J68" s="90"/>
    </row>
    <row r="69" spans="1:10" s="15" customFormat="1" x14ac:dyDescent="0.3">
      <c r="A69" s="648"/>
      <c r="B69" s="649" t="s">
        <v>75</v>
      </c>
      <c r="C69" s="204">
        <f t="shared" ref="C69" si="1">SUM(C67:C68)</f>
        <v>0</v>
      </c>
      <c r="D69" s="204">
        <f t="shared" ref="D69" si="2">SUM(D67:D68)</f>
        <v>0</v>
      </c>
      <c r="E69" s="90"/>
      <c r="F69" s="90"/>
      <c r="G69" s="90"/>
      <c r="H69" s="90"/>
      <c r="I69" s="90"/>
      <c r="J69" s="90"/>
    </row>
    <row r="71" spans="1:10" x14ac:dyDescent="0.25">
      <c r="C71" s="979" t="s">
        <v>1328</v>
      </c>
      <c r="D71" s="979"/>
      <c r="E71" s="979" t="s">
        <v>1329</v>
      </c>
      <c r="F71" s="979"/>
    </row>
    <row r="72" spans="1:10" ht="31.2" customHeight="1" x14ac:dyDescent="0.25">
      <c r="B72" s="754" t="s">
        <v>75</v>
      </c>
      <c r="C72" s="754" t="s">
        <v>195</v>
      </c>
      <c r="D72" s="754" t="s">
        <v>196</v>
      </c>
      <c r="E72" s="754" t="s">
        <v>195</v>
      </c>
      <c r="F72" s="754" t="s">
        <v>196</v>
      </c>
    </row>
    <row r="73" spans="1:10" x14ac:dyDescent="0.25">
      <c r="B73" s="179" t="s">
        <v>150</v>
      </c>
      <c r="C73" s="574"/>
      <c r="D73" s="574"/>
      <c r="E73" s="574"/>
      <c r="F73" s="574"/>
    </row>
    <row r="74" spans="1:10" x14ac:dyDescent="0.25">
      <c r="B74" s="179" t="s">
        <v>151</v>
      </c>
      <c r="C74" s="574"/>
      <c r="D74" s="574"/>
      <c r="E74" s="574"/>
      <c r="F74" s="574"/>
    </row>
    <row r="75" spans="1:10" x14ac:dyDescent="0.25">
      <c r="B75" s="179" t="s">
        <v>152</v>
      </c>
      <c r="C75" s="574"/>
      <c r="D75" s="574"/>
      <c r="E75" s="574"/>
      <c r="F75" s="574"/>
    </row>
    <row r="76" spans="1:10" x14ac:dyDescent="0.25">
      <c r="B76" s="179" t="s">
        <v>194</v>
      </c>
      <c r="C76" s="574"/>
      <c r="D76" s="574"/>
      <c r="E76" s="574"/>
      <c r="F76" s="574"/>
    </row>
    <row r="77" spans="1:10" x14ac:dyDescent="0.25">
      <c r="B77" s="122"/>
    </row>
    <row r="81" spans="1:10" s="640" customFormat="1" ht="35.25" customHeight="1" thickBot="1" x14ac:dyDescent="0.3">
      <c r="A81" s="637"/>
      <c r="B81" s="642" t="s">
        <v>206</v>
      </c>
      <c r="C81" s="639"/>
      <c r="D81" s="639"/>
      <c r="E81" s="639"/>
      <c r="F81" s="639"/>
      <c r="G81" s="639"/>
      <c r="H81" s="639"/>
      <c r="I81" s="646"/>
      <c r="J81" s="639"/>
    </row>
    <row r="82" spans="1:10" ht="14.4" thickTop="1" x14ac:dyDescent="0.25"/>
    <row r="83" spans="1:10" x14ac:dyDescent="0.25">
      <c r="C83" s="739">
        <v>2026</v>
      </c>
      <c r="D83" s="739">
        <v>2027</v>
      </c>
    </row>
    <row r="84" spans="1:10" s="79" customFormat="1" ht="38.25" customHeight="1" x14ac:dyDescent="0.25">
      <c r="A84" s="129"/>
      <c r="B84" s="740" t="s">
        <v>76</v>
      </c>
      <c r="C84" s="774" t="str">
        <f>+IN_Anagrafica!$D$12</f>
        <v>Bagaladi</v>
      </c>
      <c r="D84" s="740" t="str">
        <f>+C84</f>
        <v>Bagaladi</v>
      </c>
      <c r="E84" s="88"/>
      <c r="F84" s="88"/>
      <c r="G84" s="78"/>
      <c r="H84" s="78"/>
      <c r="I84" s="78"/>
      <c r="J84" s="78"/>
    </row>
    <row r="85" spans="1:10" s="15" customFormat="1" ht="27.75" customHeight="1" x14ac:dyDescent="0.25">
      <c r="A85" s="136"/>
      <c r="B85" s="650" t="s">
        <v>206</v>
      </c>
      <c r="C85" s="592"/>
      <c r="D85" s="592"/>
      <c r="E85" s="88"/>
      <c r="F85" s="88"/>
      <c r="G85" s="90"/>
      <c r="H85" s="90"/>
      <c r="I85" s="90"/>
      <c r="J85" s="90"/>
    </row>
    <row r="89" spans="1:10" s="640" customFormat="1" ht="35.25" customHeight="1" thickBot="1" x14ac:dyDescent="0.3">
      <c r="A89" s="637"/>
      <c r="B89" s="642" t="s">
        <v>1340</v>
      </c>
      <c r="C89" s="639"/>
      <c r="D89" s="639"/>
      <c r="E89" s="639"/>
      <c r="F89" s="639"/>
      <c r="G89" s="639"/>
      <c r="H89" s="639"/>
      <c r="I89" s="646"/>
      <c r="J89" s="639"/>
    </row>
    <row r="90" spans="1:10" ht="14.4" thickTop="1" x14ac:dyDescent="0.25"/>
    <row r="91" spans="1:10" x14ac:dyDescent="0.25">
      <c r="B91" s="469" t="s">
        <v>1339</v>
      </c>
    </row>
    <row r="96" spans="1:10" x14ac:dyDescent="0.25">
      <c r="A96" s="91" t="s">
        <v>1338</v>
      </c>
    </row>
  </sheetData>
  <mergeCells count="12">
    <mergeCell ref="R38:V38"/>
    <mergeCell ref="B3:D3"/>
    <mergeCell ref="C24:G24"/>
    <mergeCell ref="B22:V22"/>
    <mergeCell ref="H24:L24"/>
    <mergeCell ref="M24:Q24"/>
    <mergeCell ref="R24:V24"/>
    <mergeCell ref="C71:D71"/>
    <mergeCell ref="E71:F71"/>
    <mergeCell ref="C38:G38"/>
    <mergeCell ref="H38:L38"/>
    <mergeCell ref="M38:Q38"/>
  </mergeCells>
  <phoneticPr fontId="34" type="noConversion"/>
  <dataValidations xWindow="1723" yWindow="552" count="5">
    <dataValidation allowBlank="1" showInputMessage="1" showErrorMessage="1" prompt="La componente di conguaglio relativa ai costi variabili riferiti alle annualità pregresse (c. 18.1 del MTR-2) che può comprendere le voci di cui sopra.  " sqref="C36:V36" xr:uid="{6616AFE7-0BC5-4506-9FE1-2FAE26756B18}"/>
    <dataValidation allowBlank="1" showErrorMessage="1" sqref="C40:V47 C26:V35" xr:uid="{20D964CB-2017-4B6E-A1BA-59990CA095B9}"/>
    <dataValidation type="custom" allowBlank="1" showInputMessage="1" showErrorMessage="1" sqref="L59:O60 Q59:T60 V59:V60 G59:J60 C59:E60" xr:uid="{3E2BADA2-D42D-423E-8853-743AB73A656E}">
      <formula1>XFC59+XFD59+A59+XFC60+XFD60+A60+C59+C60=#REF!</formula1>
    </dataValidation>
    <dataValidation allowBlank="1" showInputMessage="1" showErrorMessage="1" prompt="Costi previsioniali (artt. 10 e 17 MTR-3) per la copertura di eventuali oneri variabili aggiuntivi riconducibili all'adeguamento agli standard e ai livelli minimi di qualità introdotti dall'Autorità, ove non ricompresi nel previgente contratto." sqref="C7:F12" xr:uid="{E383481D-E900-4A20-BAB7-8BABEAA80156}"/>
    <dataValidation allowBlank="1" showInputMessage="1" showErrorMessage="1" prompt="Costi previsioniali (artt. 10 e 17 MTR-3) per la copertura di eventuali oneri fissi aggiuntivi riconducibili all'adeguamento agli standard e ai livelli minimi di qualità introdotti dall'Autorità, ove non ricompresi nel previgente contratto." sqref="C16:F20" xr:uid="{57705B18-0C8D-4037-9B54-43BD0876F81E}"/>
  </dataValidation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6CD86-EBA5-4A93-92AA-7C4066DCE5A0}">
  <sheetPr codeName="Foglio14">
    <tabColor rgb="FF008081"/>
  </sheetPr>
  <dimension ref="B1:AN44"/>
  <sheetViews>
    <sheetView showGridLines="0" topLeftCell="A15" zoomScale="48" zoomScaleNormal="70" workbookViewId="0">
      <selection activeCell="L7" sqref="L7"/>
    </sheetView>
  </sheetViews>
  <sheetFormatPr defaultColWidth="9.109375" defaultRowHeight="15.6" x14ac:dyDescent="0.3"/>
  <cols>
    <col min="1" max="1" width="9.109375" style="674" customWidth="1"/>
    <col min="2" max="2" width="91" style="674" bestFit="1" customWidth="1"/>
    <col min="3" max="6" width="17.77734375" style="674" customWidth="1"/>
    <col min="7" max="7" width="26.6640625" style="674" customWidth="1"/>
    <col min="8" max="8" width="46.77734375" style="674" customWidth="1"/>
    <col min="9" max="13" width="26.6640625" style="674" customWidth="1"/>
    <col min="14" max="14" width="9.109375" style="674"/>
    <col min="15" max="18" width="16.109375" style="674" customWidth="1"/>
    <col min="19" max="36" width="9.109375" style="674"/>
    <col min="37" max="40" width="21.5546875" style="674" customWidth="1"/>
    <col min="41" max="16384" width="9.109375" style="674"/>
  </cols>
  <sheetData>
    <row r="1" spans="2:40" ht="16.2" thickBot="1" x14ac:dyDescent="0.35"/>
    <row r="2" spans="2:40" ht="18" thickBot="1" x14ac:dyDescent="0.35">
      <c r="B2" s="267" t="s">
        <v>314</v>
      </c>
      <c r="J2" s="1004" t="str">
        <f>IN_Anagrafica!$D$6</f>
        <v>Bagaladi</v>
      </c>
      <c r="K2" s="1005"/>
      <c r="L2" s="1005"/>
      <c r="M2" s="1006"/>
    </row>
    <row r="3" spans="2:40" ht="26.55" customHeight="1" thickBot="1" x14ac:dyDescent="0.35">
      <c r="B3" s="675"/>
      <c r="J3" s="676"/>
      <c r="M3" s="677"/>
    </row>
    <row r="4" spans="2:40" ht="21" customHeight="1" x14ac:dyDescent="0.3">
      <c r="B4" s="678" t="s">
        <v>308</v>
      </c>
      <c r="C4" s="679" t="s">
        <v>245</v>
      </c>
      <c r="D4" s="680" t="str">
        <f>IF(C4="NO","Contesto A","Contesto B")</f>
        <v>Contesto A</v>
      </c>
      <c r="J4" s="1019" t="s">
        <v>300</v>
      </c>
      <c r="K4" s="681" t="s">
        <v>249</v>
      </c>
      <c r="L4" s="681" t="s">
        <v>428</v>
      </c>
      <c r="M4" s="672" t="s">
        <v>429</v>
      </c>
      <c r="AK4" s="682" t="s">
        <v>430</v>
      </c>
      <c r="AL4" s="682" t="s">
        <v>430</v>
      </c>
      <c r="AM4" s="683" t="s">
        <v>431</v>
      </c>
      <c r="AN4" s="682" t="s">
        <v>428</v>
      </c>
    </row>
    <row r="5" spans="2:40" ht="21" customHeight="1" thickBot="1" x14ac:dyDescent="0.35">
      <c r="J5" s="1020"/>
      <c r="K5" s="684" t="str">
        <f>IFERROR(M7*M9,"")</f>
        <v/>
      </c>
      <c r="L5" s="684" cm="1">
        <f t="array" ref="L5">IFERROR(IF(K5&lt;&gt;"",INDEX($AN$5:$AN$13,MATCH(1,(K5&gt;=$AK$5:$AK$13)*(K5&lt;$AL$5:$AL$13),0)),0),)</f>
        <v>0</v>
      </c>
      <c r="M5" s="673" t="str">
        <f>+IFERROR(MIN(K5+INDEX($AM$5:$AM$13,MATCH(L5,$AN$5:$AN$13,0))+INDEX($AM$5:$AM$13,MATCH(L5,$AN$5:$AN$13,0)),0.85),"errore")</f>
        <v>errore</v>
      </c>
      <c r="AK5" s="462">
        <v>0.85</v>
      </c>
      <c r="AL5" s="463">
        <v>2</v>
      </c>
      <c r="AM5" s="464">
        <v>0</v>
      </c>
      <c r="AN5" s="465" t="s">
        <v>432</v>
      </c>
    </row>
    <row r="6" spans="2:40" ht="21" customHeight="1" thickBot="1" x14ac:dyDescent="0.35">
      <c r="B6" s="680" t="s">
        <v>280</v>
      </c>
      <c r="C6" s="685">
        <v>0.6</v>
      </c>
      <c r="J6" s="676"/>
      <c r="M6" s="677"/>
      <c r="AK6" s="462">
        <v>0.75</v>
      </c>
      <c r="AL6" s="462">
        <v>0.85</v>
      </c>
      <c r="AM6" s="464">
        <v>1.4999999999999999E-2</v>
      </c>
      <c r="AN6" s="465" t="s">
        <v>433</v>
      </c>
    </row>
    <row r="7" spans="2:40" ht="21" customHeight="1" x14ac:dyDescent="0.3">
      <c r="J7" s="1021" t="s">
        <v>418</v>
      </c>
      <c r="K7" s="686" t="s">
        <v>419</v>
      </c>
      <c r="L7" s="687">
        <f>K42-IF($C$4="SI",0,K26)</f>
        <v>0</v>
      </c>
      <c r="M7" s="998" t="str">
        <f>IFERROR(L7/L8,"")</f>
        <v/>
      </c>
      <c r="AK7" s="462">
        <v>0.65</v>
      </c>
      <c r="AL7" s="462">
        <v>0.75</v>
      </c>
      <c r="AM7" s="464">
        <v>0.02</v>
      </c>
      <c r="AN7" s="465" t="s">
        <v>434</v>
      </c>
    </row>
    <row r="8" spans="2:40" ht="21" customHeight="1" x14ac:dyDescent="0.3">
      <c r="J8" s="1022"/>
      <c r="K8" s="688" t="s">
        <v>420</v>
      </c>
      <c r="L8" s="689">
        <f>J42</f>
        <v>0</v>
      </c>
      <c r="M8" s="999"/>
      <c r="AK8" s="462">
        <v>0.55000000000000004</v>
      </c>
      <c r="AL8" s="462">
        <v>0.65</v>
      </c>
      <c r="AM8" s="464">
        <v>2.5000000000000001E-2</v>
      </c>
      <c r="AN8" s="465" t="s">
        <v>435</v>
      </c>
    </row>
    <row r="9" spans="2:40" ht="21" customHeight="1" x14ac:dyDescent="0.3">
      <c r="J9" s="1000" t="s">
        <v>421</v>
      </c>
      <c r="K9" s="690" t="s">
        <v>426</v>
      </c>
      <c r="L9" s="689">
        <f>M42</f>
        <v>0</v>
      </c>
      <c r="M9" s="1002" t="str">
        <f>IFERROR(L9/L10,"")</f>
        <v/>
      </c>
      <c r="AK9" s="462">
        <v>0.45</v>
      </c>
      <c r="AL9" s="462">
        <v>0.55000000000000004</v>
      </c>
      <c r="AM9" s="464">
        <v>0.03</v>
      </c>
      <c r="AN9" s="465" t="s">
        <v>436</v>
      </c>
    </row>
    <row r="10" spans="2:40" ht="27.45" customHeight="1" thickBot="1" x14ac:dyDescent="0.35">
      <c r="J10" s="1001"/>
      <c r="K10" s="691" t="s">
        <v>427</v>
      </c>
      <c r="L10" s="692">
        <f>L42</f>
        <v>0</v>
      </c>
      <c r="M10" s="1003"/>
      <c r="AK10" s="462">
        <v>0.35</v>
      </c>
      <c r="AL10" s="462">
        <v>0.45</v>
      </c>
      <c r="AM10" s="464">
        <v>3.5000000000000003E-2</v>
      </c>
      <c r="AN10" s="465" t="s">
        <v>437</v>
      </c>
    </row>
    <row r="11" spans="2:40" ht="25.05" customHeight="1" thickBot="1" x14ac:dyDescent="0.35">
      <c r="J11" s="693"/>
      <c r="K11" s="694"/>
      <c r="L11" s="694"/>
      <c r="M11" s="695"/>
      <c r="AK11" s="462">
        <v>0.25</v>
      </c>
      <c r="AL11" s="462">
        <v>0.35</v>
      </c>
      <c r="AM11" s="464">
        <v>0.04</v>
      </c>
      <c r="AN11" s="465" t="s">
        <v>438</v>
      </c>
    </row>
    <row r="12" spans="2:40" ht="22.05" customHeight="1" x14ac:dyDescent="0.3">
      <c r="G12" s="1011" t="s">
        <v>304</v>
      </c>
      <c r="H12" s="1014" t="s">
        <v>303</v>
      </c>
      <c r="I12" s="1017" t="s">
        <v>305</v>
      </c>
      <c r="J12" s="992" t="s">
        <v>418</v>
      </c>
      <c r="K12" s="993"/>
      <c r="L12" s="994" t="s">
        <v>421</v>
      </c>
      <c r="M12" s="995"/>
      <c r="AK12" s="462">
        <v>0.15</v>
      </c>
      <c r="AL12" s="462">
        <v>0.25</v>
      </c>
      <c r="AM12" s="464">
        <v>4.4999999999999998E-2</v>
      </c>
      <c r="AN12" s="465" t="s">
        <v>439</v>
      </c>
    </row>
    <row r="13" spans="2:40" ht="22.05" customHeight="1" x14ac:dyDescent="0.3">
      <c r="G13" s="1012"/>
      <c r="H13" s="1015"/>
      <c r="I13" s="1018"/>
      <c r="J13" s="696" t="s">
        <v>420</v>
      </c>
      <c r="K13" s="697" t="s">
        <v>419</v>
      </c>
      <c r="L13" s="690" t="s">
        <v>427</v>
      </c>
      <c r="M13" s="698" t="s">
        <v>426</v>
      </c>
      <c r="AK13" s="462">
        <v>0</v>
      </c>
      <c r="AL13" s="462">
        <v>0.15</v>
      </c>
      <c r="AM13" s="464">
        <v>0.05</v>
      </c>
      <c r="AN13" s="465" t="s">
        <v>440</v>
      </c>
    </row>
    <row r="14" spans="2:40" ht="22.05" customHeight="1" x14ac:dyDescent="0.3">
      <c r="G14" s="1013"/>
      <c r="H14" s="1016"/>
      <c r="I14" s="699" t="s">
        <v>306</v>
      </c>
      <c r="J14" s="700" t="s">
        <v>301</v>
      </c>
      <c r="K14" s="701" t="s">
        <v>301</v>
      </c>
      <c r="L14" s="702" t="s">
        <v>302</v>
      </c>
      <c r="M14" s="703" t="s">
        <v>302</v>
      </c>
    </row>
    <row r="15" spans="2:40" ht="42" customHeight="1" x14ac:dyDescent="0.3">
      <c r="G15" s="996" t="s">
        <v>281</v>
      </c>
      <c r="H15" s="704" t="s">
        <v>288</v>
      </c>
      <c r="I15" s="705">
        <v>362.92</v>
      </c>
      <c r="J15" s="722"/>
      <c r="K15" s="723"/>
      <c r="L15" s="689">
        <f>(K15+IFERROR(IF($C$4="NO",0,K26*(K15/SUM(K15:K25))),0))*I15</f>
        <v>0</v>
      </c>
      <c r="M15" s="723"/>
    </row>
    <row r="16" spans="2:40" ht="42" customHeight="1" x14ac:dyDescent="0.3">
      <c r="G16" s="996"/>
      <c r="H16" s="704" t="s">
        <v>289</v>
      </c>
      <c r="I16" s="705">
        <v>95.81</v>
      </c>
      <c r="J16" s="722"/>
      <c r="K16" s="723"/>
      <c r="L16" s="689">
        <f>(K16+IFERROR(IF($C$4="NO",0,K26*(K16/SUM(K15:K25))),0))*I16</f>
        <v>0</v>
      </c>
      <c r="M16" s="723"/>
    </row>
    <row r="17" spans="7:13" ht="42" customHeight="1" x14ac:dyDescent="0.3">
      <c r="G17" s="996"/>
      <c r="H17" s="704" t="s">
        <v>290</v>
      </c>
      <c r="I17" s="705">
        <v>471.91</v>
      </c>
      <c r="J17" s="722"/>
      <c r="K17" s="723"/>
      <c r="L17" s="689">
        <f>(K17+IFERROR(IF($C$4="NO",0,K26*(K17/SUM(K15:K25))),0))*I17</f>
        <v>0</v>
      </c>
      <c r="M17" s="723"/>
    </row>
    <row r="18" spans="7:13" ht="42" customHeight="1" x14ac:dyDescent="0.3">
      <c r="G18" s="996"/>
      <c r="H18" s="704" t="s">
        <v>291</v>
      </c>
      <c r="I18" s="705">
        <v>353.34</v>
      </c>
      <c r="J18" s="722"/>
      <c r="K18" s="723"/>
      <c r="L18" s="689">
        <f>(K18+IFERROR(IF($C$4="NO",0,K26*(K18/SUM(K15:K25))),0))*I18</f>
        <v>0</v>
      </c>
      <c r="M18" s="723"/>
    </row>
    <row r="19" spans="7:13" ht="42" customHeight="1" x14ac:dyDescent="0.3">
      <c r="G19" s="996"/>
      <c r="H19" s="704" t="s">
        <v>292</v>
      </c>
      <c r="I19" s="705">
        <v>490.79</v>
      </c>
      <c r="J19" s="722"/>
      <c r="K19" s="723"/>
      <c r="L19" s="689">
        <f>(K19+IFERROR(IF($C$4="NO",0,K26*(K19/SUM(K15:K25))),0))*I19</f>
        <v>0</v>
      </c>
      <c r="M19" s="723"/>
    </row>
    <row r="20" spans="7:13" ht="42" customHeight="1" x14ac:dyDescent="0.3">
      <c r="G20" s="996"/>
      <c r="H20" s="704" t="s">
        <v>294</v>
      </c>
      <c r="I20" s="705">
        <v>479.11</v>
      </c>
      <c r="J20" s="722"/>
      <c r="K20" s="723"/>
      <c r="L20" s="689">
        <f>(K20+IFERROR(IF($C$4="NO",0,K26*(K20/SUM(K15:K25))),0))*I20</f>
        <v>0</v>
      </c>
      <c r="M20" s="723"/>
    </row>
    <row r="21" spans="7:13" ht="42" customHeight="1" x14ac:dyDescent="0.3">
      <c r="G21" s="996"/>
      <c r="H21" s="704" t="s">
        <v>297</v>
      </c>
      <c r="I21" s="705">
        <v>206.49</v>
      </c>
      <c r="J21" s="722"/>
      <c r="K21" s="723"/>
      <c r="L21" s="689">
        <f>(K21+IFERROR(IF($C$4="NO",0,K26*(K21/SUM(K15:K25))),0))*I21</f>
        <v>0</v>
      </c>
      <c r="M21" s="723"/>
    </row>
    <row r="22" spans="7:13" ht="42" customHeight="1" x14ac:dyDescent="0.3">
      <c r="G22" s="996"/>
      <c r="H22" s="704" t="s">
        <v>298</v>
      </c>
      <c r="I22" s="705">
        <v>158.63</v>
      </c>
      <c r="J22" s="722"/>
      <c r="K22" s="723"/>
      <c r="L22" s="689">
        <f>(K22+IFERROR(IF($C$4="NO",0,K26*(K22/SUM(K15:K25))),0))*I22</f>
        <v>0</v>
      </c>
      <c r="M22" s="723"/>
    </row>
    <row r="23" spans="7:13" ht="42" customHeight="1" x14ac:dyDescent="0.3">
      <c r="G23" s="996"/>
      <c r="H23" s="704" t="s">
        <v>283</v>
      </c>
      <c r="I23" s="705">
        <v>145.41999999999999</v>
      </c>
      <c r="J23" s="722"/>
      <c r="K23" s="723"/>
      <c r="L23" s="689">
        <f>(K23+IFERROR(IF($C$4="NO",0,K26*(K23/SUM(K15:K25))),0))*I23</f>
        <v>0</v>
      </c>
      <c r="M23" s="723"/>
    </row>
    <row r="24" spans="7:13" ht="42" customHeight="1" x14ac:dyDescent="0.3">
      <c r="G24" s="996"/>
      <c r="H24" s="704" t="s">
        <v>284</v>
      </c>
      <c r="I24" s="705">
        <f>145.42*(1-$C$6)</f>
        <v>58.167999999999999</v>
      </c>
      <c r="J24" s="722"/>
      <c r="K24" s="723"/>
      <c r="L24" s="689">
        <f>(K24+IFERROR(IF($C$4="NO",0,K26*(K24/SUM(K15:K25))),0))*I24</f>
        <v>0</v>
      </c>
      <c r="M24" s="723"/>
    </row>
    <row r="25" spans="7:13" ht="42" customHeight="1" thickBot="1" x14ac:dyDescent="0.35">
      <c r="G25" s="996"/>
      <c r="H25" s="707" t="s">
        <v>285</v>
      </c>
      <c r="I25" s="708">
        <v>82.85</v>
      </c>
      <c r="J25" s="724"/>
      <c r="K25" s="725"/>
      <c r="L25" s="689">
        <f>(K25+IFERROR(IF($C$4="NO",0,K26*(K25/SUM(K15:K25))),0))*I25</f>
        <v>0</v>
      </c>
      <c r="M25" s="723"/>
    </row>
    <row r="26" spans="7:13" ht="42" customHeight="1" thickBot="1" x14ac:dyDescent="0.35">
      <c r="G26" s="997"/>
      <c r="H26" s="709" t="str">
        <f>IF($C$4="SI","Scarti (si conferiscono anche gli scarti)","Scarti (non si conferiscono gli scarti)")</f>
        <v>Scarti (non si conferiscono gli scarti)</v>
      </c>
      <c r="I26" s="710"/>
      <c r="J26" s="726"/>
      <c r="K26" s="727"/>
      <c r="L26" s="711">
        <f t="shared" ref="L26:L40" si="0">K26*I26</f>
        <v>0</v>
      </c>
      <c r="M26" s="723"/>
    </row>
    <row r="27" spans="7:13" ht="42" customHeight="1" x14ac:dyDescent="0.3">
      <c r="G27" s="1007" t="s">
        <v>282</v>
      </c>
      <c r="H27" s="712" t="s">
        <v>286</v>
      </c>
      <c r="I27" s="713">
        <f>145.42*(1-$C$6)</f>
        <v>58.167999999999999</v>
      </c>
      <c r="J27" s="728"/>
      <c r="K27" s="729"/>
      <c r="L27" s="689">
        <f t="shared" si="0"/>
        <v>0</v>
      </c>
      <c r="M27" s="723"/>
    </row>
    <row r="28" spans="7:13" ht="42" customHeight="1" x14ac:dyDescent="0.3">
      <c r="G28" s="1007"/>
      <c r="H28" s="714" t="s">
        <v>287</v>
      </c>
      <c r="I28" s="715">
        <v>145.41999999999999</v>
      </c>
      <c r="J28" s="722"/>
      <c r="K28" s="723"/>
      <c r="L28" s="689">
        <f t="shared" si="0"/>
        <v>0</v>
      </c>
      <c r="M28" s="723"/>
    </row>
    <row r="29" spans="7:13" ht="42" customHeight="1" x14ac:dyDescent="0.3">
      <c r="G29" s="1007"/>
      <c r="H29" s="714" t="s">
        <v>288</v>
      </c>
      <c r="I29" s="715">
        <v>362.92</v>
      </c>
      <c r="J29" s="722"/>
      <c r="K29" s="723"/>
      <c r="L29" s="689">
        <f t="shared" si="0"/>
        <v>0</v>
      </c>
      <c r="M29" s="723"/>
    </row>
    <row r="30" spans="7:13" ht="42" customHeight="1" x14ac:dyDescent="0.3">
      <c r="G30" s="1007"/>
      <c r="H30" s="714" t="s">
        <v>289</v>
      </c>
      <c r="I30" s="715">
        <v>95.81</v>
      </c>
      <c r="J30" s="722"/>
      <c r="K30" s="723"/>
      <c r="L30" s="689">
        <f t="shared" si="0"/>
        <v>0</v>
      </c>
      <c r="M30" s="723"/>
    </row>
    <row r="31" spans="7:13" ht="42" customHeight="1" x14ac:dyDescent="0.3">
      <c r="G31" s="1007"/>
      <c r="H31" s="714" t="s">
        <v>290</v>
      </c>
      <c r="I31" s="715">
        <v>471.91</v>
      </c>
      <c r="J31" s="722"/>
      <c r="K31" s="723"/>
      <c r="L31" s="689">
        <f t="shared" si="0"/>
        <v>0</v>
      </c>
      <c r="M31" s="723"/>
    </row>
    <row r="32" spans="7:13" ht="42" customHeight="1" x14ac:dyDescent="0.3">
      <c r="G32" s="1007"/>
      <c r="H32" s="714" t="s">
        <v>291</v>
      </c>
      <c r="I32" s="715">
        <v>353.34</v>
      </c>
      <c r="J32" s="722"/>
      <c r="K32" s="723"/>
      <c r="L32" s="689">
        <f t="shared" si="0"/>
        <v>0</v>
      </c>
      <c r="M32" s="723"/>
    </row>
    <row r="33" spans="7:13" ht="42" customHeight="1" x14ac:dyDescent="0.3">
      <c r="G33" s="1007"/>
      <c r="H33" s="714" t="s">
        <v>292</v>
      </c>
      <c r="I33" s="715">
        <v>490.79</v>
      </c>
      <c r="J33" s="722"/>
      <c r="K33" s="723"/>
      <c r="L33" s="689">
        <f t="shared" si="0"/>
        <v>0</v>
      </c>
      <c r="M33" s="723"/>
    </row>
    <row r="34" spans="7:13" ht="42" customHeight="1" x14ac:dyDescent="0.3">
      <c r="G34" s="1007"/>
      <c r="H34" s="714" t="s">
        <v>293</v>
      </c>
      <c r="I34" s="715">
        <v>147.86000000000001</v>
      </c>
      <c r="J34" s="722"/>
      <c r="K34" s="723"/>
      <c r="L34" s="689">
        <f t="shared" si="0"/>
        <v>0</v>
      </c>
      <c r="M34" s="723"/>
    </row>
    <row r="35" spans="7:13" ht="42" customHeight="1" x14ac:dyDescent="0.3">
      <c r="G35" s="1007"/>
      <c r="H35" s="714" t="s">
        <v>294</v>
      </c>
      <c r="I35" s="715">
        <v>479.11</v>
      </c>
      <c r="J35" s="722"/>
      <c r="K35" s="723"/>
      <c r="L35" s="689">
        <f t="shared" si="0"/>
        <v>0</v>
      </c>
      <c r="M35" s="723"/>
    </row>
    <row r="36" spans="7:13" ht="42" customHeight="1" x14ac:dyDescent="0.3">
      <c r="G36" s="1007"/>
      <c r="H36" s="714" t="s">
        <v>295</v>
      </c>
      <c r="I36" s="715">
        <v>154.87</v>
      </c>
      <c r="J36" s="722"/>
      <c r="K36" s="723"/>
      <c r="L36" s="689">
        <f t="shared" si="0"/>
        <v>0</v>
      </c>
      <c r="M36" s="723"/>
    </row>
    <row r="37" spans="7:13" ht="42" customHeight="1" x14ac:dyDescent="0.3">
      <c r="G37" s="1007"/>
      <c r="H37" s="714" t="s">
        <v>296</v>
      </c>
      <c r="I37" s="715">
        <v>206.49</v>
      </c>
      <c r="J37" s="722"/>
      <c r="K37" s="723"/>
      <c r="L37" s="689">
        <f t="shared" si="0"/>
        <v>0</v>
      </c>
      <c r="M37" s="723"/>
    </row>
    <row r="38" spans="7:13" ht="42" customHeight="1" x14ac:dyDescent="0.3">
      <c r="G38" s="1007"/>
      <c r="H38" s="714" t="s">
        <v>298</v>
      </c>
      <c r="I38" s="715">
        <v>158.63</v>
      </c>
      <c r="J38" s="722"/>
      <c r="K38" s="723"/>
      <c r="L38" s="689">
        <f t="shared" si="0"/>
        <v>0</v>
      </c>
      <c r="M38" s="723"/>
    </row>
    <row r="39" spans="7:13" ht="42" customHeight="1" x14ac:dyDescent="0.3">
      <c r="G39" s="1007"/>
      <c r="H39" s="714" t="s">
        <v>285</v>
      </c>
      <c r="I39" s="715">
        <v>82.85</v>
      </c>
      <c r="J39" s="722"/>
      <c r="K39" s="723"/>
      <c r="L39" s="689">
        <f t="shared" si="0"/>
        <v>0</v>
      </c>
      <c r="M39" s="723"/>
    </row>
    <row r="40" spans="7:13" ht="42" customHeight="1" x14ac:dyDescent="0.3">
      <c r="G40" s="1007"/>
      <c r="H40" s="714" t="s">
        <v>299</v>
      </c>
      <c r="I40" s="715">
        <v>0</v>
      </c>
      <c r="J40" s="722"/>
      <c r="K40" s="723"/>
      <c r="L40" s="689">
        <f t="shared" si="0"/>
        <v>0</v>
      </c>
      <c r="M40" s="723"/>
    </row>
    <row r="41" spans="7:13" s="718" customFormat="1" ht="42" customHeight="1" thickBot="1" x14ac:dyDescent="0.35">
      <c r="G41" s="1008" t="s">
        <v>307</v>
      </c>
      <c r="H41" s="1009"/>
      <c r="I41" s="1010"/>
      <c r="J41" s="716"/>
      <c r="K41" s="717"/>
      <c r="L41" s="689">
        <f>M41</f>
        <v>0</v>
      </c>
      <c r="M41" s="706"/>
    </row>
    <row r="42" spans="7:13" ht="27" customHeight="1" thickBot="1" x14ac:dyDescent="0.35">
      <c r="G42" s="990" t="s">
        <v>156</v>
      </c>
      <c r="H42" s="991"/>
      <c r="I42" s="991"/>
      <c r="J42" s="719">
        <f>SUM(J15:J40)</f>
        <v>0</v>
      </c>
      <c r="K42" s="720">
        <f>SUM(K15:K40)</f>
        <v>0</v>
      </c>
      <c r="L42" s="720">
        <f>SUM(L15:L41)</f>
        <v>0</v>
      </c>
      <c r="M42" s="721">
        <f>SUM(M15:M41)</f>
        <v>0</v>
      </c>
    </row>
    <row r="43" spans="7:13" ht="19.95" customHeight="1" x14ac:dyDescent="0.3"/>
    <row r="44" spans="7:13" ht="21" customHeight="1" x14ac:dyDescent="0.3"/>
  </sheetData>
  <mergeCells count="15">
    <mergeCell ref="J2:M2"/>
    <mergeCell ref="G27:G40"/>
    <mergeCell ref="G41:I41"/>
    <mergeCell ref="G12:G14"/>
    <mergeCell ref="H12:H14"/>
    <mergeCell ref="I12:I13"/>
    <mergeCell ref="J4:J5"/>
    <mergeCell ref="J7:J8"/>
    <mergeCell ref="G42:I42"/>
    <mergeCell ref="J12:K12"/>
    <mergeCell ref="L12:M12"/>
    <mergeCell ref="G15:G26"/>
    <mergeCell ref="M7:M8"/>
    <mergeCell ref="J9:J10"/>
    <mergeCell ref="M9:M10"/>
  </mergeCells>
  <dataValidations disablePrompts="1" count="1">
    <dataValidation type="list" allowBlank="1" showInputMessage="1" showErrorMessage="1" sqref="C4" xr:uid="{0A65F19C-E7C1-4947-A6E7-C9AB816C7400}">
      <formula1>"SI,NO"</formula1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D841-58F2-4977-8C5D-0E9E2E017463}">
  <sheetPr codeName="Foglio15">
    <tabColor rgb="FF008081"/>
  </sheetPr>
  <dimension ref="B2:T44"/>
  <sheetViews>
    <sheetView showGridLines="0" topLeftCell="A5" zoomScale="55" zoomScaleNormal="55" workbookViewId="0">
      <selection activeCell="L7" sqref="L7"/>
    </sheetView>
  </sheetViews>
  <sheetFormatPr defaultRowHeight="14.4" outlineLevelCol="1" x14ac:dyDescent="0.3"/>
  <cols>
    <col min="1" max="1" width="2.6640625" customWidth="1"/>
    <col min="2" max="2" width="9.88671875" customWidth="1"/>
    <col min="3" max="3" width="17.77734375" customWidth="1"/>
    <col min="4" max="4" width="30.5546875" customWidth="1"/>
    <col min="5" max="7" width="24.33203125" customWidth="1"/>
    <col min="8" max="14" width="17.77734375" customWidth="1"/>
    <col min="16" max="19" width="23.109375" hidden="1" customWidth="1" outlineLevel="1"/>
    <col min="20" max="20" width="9.109375" collapsed="1"/>
  </cols>
  <sheetData>
    <row r="2" spans="3:19" ht="17.399999999999999" x14ac:dyDescent="0.3">
      <c r="C2" s="267" t="s">
        <v>313</v>
      </c>
    </row>
    <row r="3" spans="3:19" ht="28.5" customHeight="1" thickBot="1" x14ac:dyDescent="0.35"/>
    <row r="4" spans="3:19" ht="28.95" customHeight="1" thickBot="1" x14ac:dyDescent="0.35">
      <c r="C4" s="1004" t="str">
        <f>IN_Anagrafica!$D$6</f>
        <v>Bagaladi</v>
      </c>
      <c r="D4" s="1005"/>
      <c r="E4" s="1005"/>
      <c r="F4" s="1005"/>
      <c r="G4" s="1006"/>
      <c r="P4" s="462">
        <v>0.7</v>
      </c>
      <c r="Q4" s="462">
        <v>0.75</v>
      </c>
      <c r="R4" s="464">
        <v>0.04</v>
      </c>
      <c r="S4" s="465" t="s">
        <v>437</v>
      </c>
    </row>
    <row r="5" spans="3:19" ht="28.95" customHeight="1" thickBot="1" x14ac:dyDescent="0.35">
      <c r="C5" s="466"/>
      <c r="G5" s="467"/>
      <c r="P5" s="462">
        <v>0</v>
      </c>
      <c r="Q5" s="462">
        <v>0.7</v>
      </c>
      <c r="R5" s="464">
        <v>0.05</v>
      </c>
      <c r="S5" s="465" t="s">
        <v>438</v>
      </c>
    </row>
    <row r="6" spans="3:19" ht="28.95" customHeight="1" x14ac:dyDescent="0.3">
      <c r="C6" s="1030" t="s">
        <v>309</v>
      </c>
      <c r="D6" s="1031"/>
      <c r="E6" s="454" t="s">
        <v>249</v>
      </c>
      <c r="F6" s="454" t="s">
        <v>428</v>
      </c>
      <c r="G6" s="455" t="s">
        <v>429</v>
      </c>
    </row>
    <row r="7" spans="3:19" ht="28.95" customHeight="1" thickBot="1" x14ac:dyDescent="0.35">
      <c r="C7" s="1032"/>
      <c r="D7" s="1033"/>
      <c r="E7" s="456" t="str">
        <f>IFERROR(G9*G11,"")</f>
        <v/>
      </c>
      <c r="F7" s="456" cm="1">
        <f t="array" ref="F7">IFERROR(INDEX(S4:S5,MATCH(1,(E$7&gt;=P4:P5)*(E$7&lt;Q4:Q5),0)),0)</f>
        <v>0</v>
      </c>
      <c r="G7" s="457" t="str">
        <f>+IFERROR(MIN(E7+INDEX(R4:R5,MATCH(F7,S4:S5,0))+INDEX(R4:R5,MATCH(F7,S4:S5,0)),0.95),"errore")</f>
        <v>errore</v>
      </c>
    </row>
    <row r="8" spans="3:19" ht="28.95" customHeight="1" thickBot="1" x14ac:dyDescent="0.35">
      <c r="C8" s="466"/>
      <c r="G8" s="467"/>
    </row>
    <row r="9" spans="3:19" ht="28.95" customHeight="1" x14ac:dyDescent="0.3">
      <c r="C9" s="1023" t="s">
        <v>310</v>
      </c>
      <c r="D9" s="473" t="s">
        <v>414</v>
      </c>
      <c r="E9" s="474" t="s">
        <v>301</v>
      </c>
      <c r="F9" s="730"/>
      <c r="G9" s="1025" t="str">
        <f>IFERROR(F9/F10,"")</f>
        <v/>
      </c>
    </row>
    <row r="10" spans="3:19" ht="28.95" customHeight="1" x14ac:dyDescent="0.3">
      <c r="C10" s="1024"/>
      <c r="D10" s="475" t="s">
        <v>415</v>
      </c>
      <c r="E10" s="476" t="s">
        <v>301</v>
      </c>
      <c r="F10" s="723"/>
      <c r="G10" s="1026"/>
    </row>
    <row r="11" spans="3:19" ht="28.95" customHeight="1" x14ac:dyDescent="0.3">
      <c r="C11" s="1027" t="s">
        <v>311</v>
      </c>
      <c r="D11" s="268" t="s">
        <v>416</v>
      </c>
      <c r="E11" s="458" t="s">
        <v>412</v>
      </c>
      <c r="F11" s="731"/>
      <c r="G11" s="1026" t="str">
        <f>IFERROR(1-F11/F12,"")</f>
        <v/>
      </c>
    </row>
    <row r="12" spans="3:19" ht="28.95" customHeight="1" thickBot="1" x14ac:dyDescent="0.35">
      <c r="C12" s="1028"/>
      <c r="D12" s="269" t="s">
        <v>417</v>
      </c>
      <c r="E12" s="459" t="s">
        <v>413</v>
      </c>
      <c r="F12" s="732"/>
      <c r="G12" s="1029"/>
    </row>
    <row r="13" spans="3:19" ht="31.95" customHeight="1" x14ac:dyDescent="0.3"/>
    <row r="14" spans="3:19" ht="22.05" customHeight="1" x14ac:dyDescent="0.3">
      <c r="C14" s="472" t="s">
        <v>1188</v>
      </c>
    </row>
    <row r="15" spans="3:19" ht="22.95" customHeight="1" x14ac:dyDescent="0.3">
      <c r="C15" s="472" t="s">
        <v>1189</v>
      </c>
    </row>
    <row r="16" spans="3:19" ht="22.95" customHeight="1" x14ac:dyDescent="0.3">
      <c r="C16" s="472" t="s">
        <v>1330</v>
      </c>
    </row>
    <row r="17" spans="3:3" ht="22.95" customHeight="1" x14ac:dyDescent="0.3">
      <c r="C17" s="472" t="s">
        <v>1331</v>
      </c>
    </row>
    <row r="18" spans="3:3" ht="22.95" customHeight="1" x14ac:dyDescent="0.3"/>
    <row r="19" spans="3:3" ht="22.95" customHeight="1" x14ac:dyDescent="0.3"/>
    <row r="20" spans="3:3" ht="22.95" customHeight="1" x14ac:dyDescent="0.3"/>
    <row r="21" spans="3:3" ht="22.95" customHeight="1" x14ac:dyDescent="0.3"/>
    <row r="22" spans="3:3" ht="22.95" customHeight="1" x14ac:dyDescent="0.3"/>
    <row r="23" spans="3:3" ht="22.95" customHeight="1" x14ac:dyDescent="0.3"/>
    <row r="24" spans="3:3" ht="22.95" customHeight="1" x14ac:dyDescent="0.3"/>
    <row r="25" spans="3:3" ht="22.95" customHeight="1" x14ac:dyDescent="0.3"/>
    <row r="26" spans="3:3" ht="22.95" customHeight="1" x14ac:dyDescent="0.3"/>
    <row r="27" spans="3:3" ht="22.5" customHeight="1" x14ac:dyDescent="0.3"/>
    <row r="28" spans="3:3" ht="22.5" customHeight="1" x14ac:dyDescent="0.3"/>
    <row r="29" spans="3:3" ht="22.5" customHeight="1" x14ac:dyDescent="0.3"/>
    <row r="30" spans="3:3" ht="22.5" customHeight="1" x14ac:dyDescent="0.3"/>
    <row r="31" spans="3:3" ht="22.5" customHeight="1" x14ac:dyDescent="0.3"/>
    <row r="32" spans="3:3" ht="22.5" customHeight="1" x14ac:dyDescent="0.3"/>
    <row r="33" spans="2:8" ht="22.5" customHeight="1" x14ac:dyDescent="0.3"/>
    <row r="34" spans="2:8" ht="22.5" customHeight="1" x14ac:dyDescent="0.3"/>
    <row r="35" spans="2:8" ht="22.5" customHeight="1" x14ac:dyDescent="0.3"/>
    <row r="36" spans="2:8" ht="22.5" customHeight="1" x14ac:dyDescent="0.3"/>
    <row r="37" spans="2:8" ht="22.5" customHeight="1" x14ac:dyDescent="0.3"/>
    <row r="38" spans="2:8" ht="22.5" customHeight="1" x14ac:dyDescent="0.3"/>
    <row r="39" spans="2:8" ht="22.5" customHeight="1" x14ac:dyDescent="0.3"/>
    <row r="40" spans="2:8" ht="22.5" customHeight="1" x14ac:dyDescent="0.3"/>
    <row r="41" spans="2:8" s="190" customFormat="1" ht="22.5" customHeight="1" x14ac:dyDescent="0.3">
      <c r="B41"/>
      <c r="C41"/>
      <c r="D41"/>
      <c r="E41"/>
      <c r="F41"/>
      <c r="G41"/>
      <c r="H41"/>
    </row>
    <row r="42" spans="2:8" ht="27" customHeight="1" x14ac:dyDescent="0.3"/>
    <row r="43" spans="2:8" ht="19.95" customHeight="1" x14ac:dyDescent="0.3"/>
    <row r="44" spans="2:8" ht="21" customHeight="1" x14ac:dyDescent="0.3"/>
  </sheetData>
  <mergeCells count="6">
    <mergeCell ref="C4:G4"/>
    <mergeCell ref="C9:C10"/>
    <mergeCell ref="G9:G10"/>
    <mergeCell ref="C11:C12"/>
    <mergeCell ref="G11:G12"/>
    <mergeCell ref="C6:D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8481-B067-4195-88A9-59A394757C88}">
  <sheetPr codeName="Foglio16">
    <tabColor rgb="FF008081"/>
  </sheetPr>
  <dimension ref="B2:G44"/>
  <sheetViews>
    <sheetView showGridLines="0" zoomScale="57" zoomScaleNormal="85" workbookViewId="0">
      <selection activeCell="L7" sqref="L7"/>
    </sheetView>
  </sheetViews>
  <sheetFormatPr defaultRowHeight="14.4" x14ac:dyDescent="0.3"/>
  <cols>
    <col min="1" max="1" width="4" customWidth="1"/>
    <col min="2" max="2" width="9.88671875" customWidth="1"/>
    <col min="3" max="3" width="29.109375" customWidth="1"/>
    <col min="4" max="4" width="15.33203125" customWidth="1"/>
    <col min="5" max="5" width="28.109375" customWidth="1"/>
    <col min="6" max="6" width="18.33203125" customWidth="1"/>
    <col min="7" max="13" width="17.77734375" customWidth="1"/>
  </cols>
  <sheetData>
    <row r="2" spans="3:7" ht="17.399999999999999" x14ac:dyDescent="0.3">
      <c r="C2" s="267" t="s">
        <v>312</v>
      </c>
    </row>
    <row r="3" spans="3:7" ht="26.55" customHeight="1" x14ac:dyDescent="0.3"/>
    <row r="4" spans="3:7" ht="21" customHeight="1" thickBot="1" x14ac:dyDescent="0.35"/>
    <row r="5" spans="3:7" ht="33.450000000000003" customHeight="1" thickBot="1" x14ac:dyDescent="0.35">
      <c r="C5" s="1004" t="str">
        <f>IN_Anagrafica!$D$6</f>
        <v>Bagaladi</v>
      </c>
      <c r="D5" s="1005"/>
      <c r="E5" s="1006"/>
    </row>
    <row r="6" spans="3:7" ht="33.450000000000003" customHeight="1" thickBot="1" x14ac:dyDescent="0.35">
      <c r="C6" s="466"/>
      <c r="E6" s="467"/>
    </row>
    <row r="7" spans="3:7" ht="33.450000000000003" customHeight="1" x14ac:dyDescent="0.3">
      <c r="C7" s="477" t="s">
        <v>422</v>
      </c>
      <c r="D7" s="474" t="s">
        <v>301</v>
      </c>
      <c r="E7" s="272">
        <f>'R1'!J42</f>
        <v>0</v>
      </c>
      <c r="G7" s="472" t="s">
        <v>1184</v>
      </c>
    </row>
    <row r="8" spans="3:7" ht="33.450000000000003" customHeight="1" x14ac:dyDescent="0.4">
      <c r="C8" s="271" t="s">
        <v>423</v>
      </c>
      <c r="D8" s="460" t="s">
        <v>302</v>
      </c>
      <c r="E8" s="733"/>
      <c r="G8" s="472" t="s">
        <v>1185</v>
      </c>
    </row>
    <row r="9" spans="3:7" ht="34.200000000000003" customHeight="1" x14ac:dyDescent="0.35">
      <c r="C9" s="271" t="s">
        <v>424</v>
      </c>
      <c r="D9" s="460" t="s">
        <v>302</v>
      </c>
      <c r="E9" s="273">
        <f>'R1'!M42</f>
        <v>0</v>
      </c>
      <c r="G9" s="472" t="s">
        <v>1186</v>
      </c>
    </row>
    <row r="10" spans="3:7" ht="27.45" customHeight="1" thickBot="1" x14ac:dyDescent="0.45">
      <c r="C10" s="270" t="s">
        <v>425</v>
      </c>
      <c r="D10" s="461" t="s">
        <v>302</v>
      </c>
      <c r="E10" s="734"/>
      <c r="G10" s="472" t="s">
        <v>1187</v>
      </c>
    </row>
    <row r="11" spans="3:7" ht="25.05" customHeight="1" x14ac:dyDescent="0.3"/>
    <row r="12" spans="3:7" ht="22.05" customHeight="1" x14ac:dyDescent="0.3"/>
    <row r="13" spans="3:7" ht="31.95" customHeight="1" x14ac:dyDescent="0.3"/>
    <row r="14" spans="3:7" ht="22.05" customHeight="1" x14ac:dyDescent="0.3"/>
    <row r="15" spans="3:7" ht="22.95" customHeight="1" x14ac:dyDescent="0.3"/>
    <row r="16" spans="3:7" ht="22.95" customHeight="1" x14ac:dyDescent="0.3"/>
    <row r="17" ht="22.95" customHeight="1" x14ac:dyDescent="0.3"/>
    <row r="18" ht="22.95" customHeight="1" x14ac:dyDescent="0.3"/>
    <row r="19" ht="22.95" customHeight="1" x14ac:dyDescent="0.3"/>
    <row r="20" ht="22.95" customHeight="1" x14ac:dyDescent="0.3"/>
    <row r="21" ht="22.95" customHeight="1" x14ac:dyDescent="0.3"/>
    <row r="22" ht="22.95" customHeight="1" x14ac:dyDescent="0.3"/>
    <row r="23" ht="22.95" customHeight="1" x14ac:dyDescent="0.3"/>
    <row r="24" ht="22.95" customHeight="1" x14ac:dyDescent="0.3"/>
    <row r="25" ht="22.95" customHeight="1" x14ac:dyDescent="0.3"/>
    <row r="26" ht="22.95" customHeight="1" x14ac:dyDescent="0.3"/>
    <row r="27" ht="22.5" customHeight="1" x14ac:dyDescent="0.3"/>
    <row r="28" ht="22.5" customHeight="1" x14ac:dyDescent="0.3"/>
    <row r="29" ht="22.5" customHeight="1" x14ac:dyDescent="0.3"/>
    <row r="30" ht="22.5" customHeight="1" x14ac:dyDescent="0.3"/>
    <row r="31" ht="22.5" customHeight="1" x14ac:dyDescent="0.3"/>
    <row r="32" ht="22.5" customHeight="1" x14ac:dyDescent="0.3"/>
    <row r="33" spans="2:7" ht="22.5" customHeight="1" x14ac:dyDescent="0.3"/>
    <row r="34" spans="2:7" ht="22.5" customHeight="1" x14ac:dyDescent="0.3"/>
    <row r="35" spans="2:7" ht="22.5" customHeight="1" x14ac:dyDescent="0.3"/>
    <row r="36" spans="2:7" ht="22.5" customHeight="1" x14ac:dyDescent="0.3"/>
    <row r="37" spans="2:7" ht="22.5" customHeight="1" x14ac:dyDescent="0.3"/>
    <row r="38" spans="2:7" ht="22.5" customHeight="1" x14ac:dyDescent="0.3"/>
    <row r="39" spans="2:7" ht="22.5" customHeight="1" x14ac:dyDescent="0.3"/>
    <row r="40" spans="2:7" ht="22.5" customHeight="1" x14ac:dyDescent="0.3"/>
    <row r="41" spans="2:7" s="190" customFormat="1" ht="22.5" customHeight="1" x14ac:dyDescent="0.3">
      <c r="B41"/>
      <c r="C41"/>
      <c r="D41"/>
      <c r="E41"/>
      <c r="F41"/>
      <c r="G41"/>
    </row>
    <row r="42" spans="2:7" ht="27" customHeight="1" x14ac:dyDescent="0.3"/>
    <row r="43" spans="2:7" ht="19.95" customHeight="1" x14ac:dyDescent="0.3"/>
    <row r="44" spans="2:7" ht="21" customHeight="1" x14ac:dyDescent="0.3"/>
  </sheetData>
  <sheetProtection sheet="1" objects="1" scenarios="1"/>
  <mergeCells count="1">
    <mergeCell ref="C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9B2AA-2B54-4B9E-9A4A-E0FAB12D602A}">
  <sheetPr>
    <tabColor rgb="FFFF0000"/>
  </sheetPr>
  <dimension ref="A1"/>
  <sheetViews>
    <sheetView workbookViewId="0">
      <selection sqref="A1:XFD1048576"/>
    </sheetView>
  </sheetViews>
  <sheetFormatPr defaultColWidth="8.77734375" defaultRowHeight="14.4" x14ac:dyDescent="0.3"/>
  <cols>
    <col min="1" max="16384" width="8.77734375" style="775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828C-71B2-49EC-A9D1-706C8CA6C75A}">
  <sheetPr codeName="Foglio4">
    <tabColor rgb="FFC00000"/>
  </sheetPr>
  <dimension ref="A1:BT1352"/>
  <sheetViews>
    <sheetView zoomScale="49" zoomScaleNormal="70" workbookViewId="0">
      <selection activeCell="B11" sqref="B11:B13"/>
    </sheetView>
  </sheetViews>
  <sheetFormatPr defaultColWidth="9.44140625" defaultRowHeight="13.8" x14ac:dyDescent="0.25"/>
  <cols>
    <col min="1" max="1" width="5.5546875" style="11" customWidth="1"/>
    <col min="2" max="2" width="99" style="14" customWidth="1"/>
    <col min="3" max="11" width="19.5546875" style="14" customWidth="1"/>
    <col min="12" max="15" width="14.5546875" style="14" customWidth="1"/>
    <col min="16" max="16384" width="9.44140625" style="14"/>
  </cols>
  <sheetData>
    <row r="1" spans="1:11" s="10" customFormat="1" ht="33" customHeight="1" thickBot="1" x14ac:dyDescent="0.4">
      <c r="A1" s="8"/>
      <c r="B1" s="9" t="s">
        <v>197</v>
      </c>
    </row>
    <row r="2" spans="1:11" s="11" customFormat="1" ht="14.4" thickTop="1" x14ac:dyDescent="0.25"/>
    <row r="3" spans="1:11" s="11" customFormat="1" x14ac:dyDescent="0.25">
      <c r="B3" s="1034" t="str">
        <f>+CONCATENATE("Dati da Bilancio d'esercizio: ",IN_Anagrafica!D6)</f>
        <v>Dati da Bilancio d'esercizio: Bagaladi</v>
      </c>
      <c r="C3" s="1035"/>
      <c r="D3" s="1035"/>
      <c r="E3" s="1035"/>
      <c r="F3" s="1035"/>
      <c r="G3" s="1035"/>
      <c r="H3" s="1035"/>
      <c r="I3" s="1035"/>
      <c r="J3" s="1035"/>
      <c r="K3" s="1036"/>
    </row>
    <row r="4" spans="1:11" s="11" customFormat="1" x14ac:dyDescent="0.25">
      <c r="B4" s="12"/>
    </row>
    <row r="5" spans="1:11" s="11" customFormat="1" x14ac:dyDescent="0.25">
      <c r="B5" s="12" t="s">
        <v>9</v>
      </c>
    </row>
    <row r="6" spans="1:11" s="11" customFormat="1" x14ac:dyDescent="0.25">
      <c r="B6" s="61" t="s">
        <v>10</v>
      </c>
      <c r="C6" s="62">
        <v>2024</v>
      </c>
    </row>
    <row r="7" spans="1:11" s="11" customFormat="1" x14ac:dyDescent="0.25">
      <c r="B7" s="58" t="s">
        <v>209</v>
      </c>
      <c r="C7" s="479">
        <f>'Elenco analitico costi 2024'!I8</f>
        <v>0</v>
      </c>
      <c r="E7" s="13" t="s">
        <v>250</v>
      </c>
    </row>
    <row r="8" spans="1:11" s="11" customFormat="1" ht="17.25" customHeight="1" x14ac:dyDescent="0.25"/>
    <row r="9" spans="1:11" s="11" customFormat="1" ht="39.6" x14ac:dyDescent="0.25">
      <c r="C9" s="134" t="s">
        <v>11</v>
      </c>
      <c r="D9" s="135" t="s">
        <v>12</v>
      </c>
    </row>
    <row r="10" spans="1:11" s="11" customFormat="1" ht="16.8" x14ac:dyDescent="0.4">
      <c r="B10" s="205" t="s">
        <v>210</v>
      </c>
      <c r="C10" s="206">
        <f>+SUM(C11:C13)</f>
        <v>0</v>
      </c>
      <c r="D10" s="206">
        <f>+SUM(D11:D13)</f>
        <v>0</v>
      </c>
      <c r="E10" s="207">
        <f>+SUM(C10:D10)</f>
        <v>0</v>
      </c>
      <c r="G10" s="13"/>
    </row>
    <row r="11" spans="1:11" s="11" customFormat="1" x14ac:dyDescent="0.25">
      <c r="B11" s="208" t="s">
        <v>211</v>
      </c>
      <c r="C11" s="478">
        <f>SUMIFS('Elenco analitico costi 2024'!$I$8:$I$20,'Elenco analitico costi 2024'!$E$8:$E$20,IN_BIL_Com_24!B$9,'Elenco analitico costi 2024'!$G$8:$G$20,IN_BIL_Com_24!$B11)</f>
        <v>0</v>
      </c>
      <c r="D11" s="478">
        <f>SUMIFS('Elenco analitico costi 2024'!$I$8:$I$20,'Elenco analitico costi 2024'!$E$8:$E$20,IN_BIL_Com_24!C$9,'Elenco analitico costi 2024'!$G$8:$G$20,IN_BIL_Com_24!$B11)</f>
        <v>0</v>
      </c>
      <c r="E11" s="209">
        <f t="shared" ref="E11:E13" si="0">+SUM(C11:D11)</f>
        <v>0</v>
      </c>
    </row>
    <row r="12" spans="1:11" s="11" customFormat="1" x14ac:dyDescent="0.25">
      <c r="B12" s="208" t="s">
        <v>212</v>
      </c>
      <c r="C12" s="478">
        <f>SUMIFS('Elenco analitico costi 2024'!$I$8:$I$20,'Elenco analitico costi 2024'!$E$8:$E$20,IN_BIL_Com_24!B$9,'Elenco analitico costi 2024'!$G$8:$G$20,IN_BIL_Com_24!$B12)</f>
        <v>0</v>
      </c>
      <c r="D12" s="478">
        <f>SUMIFS('Elenco analitico costi 2024'!$I$8:$I$20,'Elenco analitico costi 2024'!$E$8:$E$20,IN_BIL_Com_24!C$9,'Elenco analitico costi 2024'!$G$8:$G$20,IN_BIL_Com_24!$B12)</f>
        <v>0</v>
      </c>
      <c r="E12" s="209">
        <f t="shared" si="0"/>
        <v>0</v>
      </c>
    </row>
    <row r="13" spans="1:11" s="11" customFormat="1" x14ac:dyDescent="0.25">
      <c r="B13" s="208" t="s">
        <v>213</v>
      </c>
      <c r="C13" s="478">
        <f>SUMIFS('Elenco analitico costi 2024'!$I$8:$I$20,'Elenco analitico costi 2024'!$E$8:$E$20,IN_BIL_Com_24!B$9,'Elenco analitico costi 2024'!$G$8:$G$20,IN_BIL_Com_24!$B13)</f>
        <v>0</v>
      </c>
      <c r="D13" s="478">
        <f>SUMIFS('Elenco analitico costi 2024'!$I$8:$I$20,'Elenco analitico costi 2024'!$E$8:$E$20,IN_BIL_Com_24!C$9,'Elenco analitico costi 2024'!$G$8:$G$20,IN_BIL_Com_24!$B13)</f>
        <v>0</v>
      </c>
      <c r="E13" s="209">
        <f t="shared" si="0"/>
        <v>0</v>
      </c>
    </row>
    <row r="14" spans="1:11" s="11" customFormat="1" ht="16.8" x14ac:dyDescent="0.4">
      <c r="B14" s="205" t="s">
        <v>214</v>
      </c>
      <c r="C14" s="479">
        <f>'R1'!M42</f>
        <v>0</v>
      </c>
      <c r="D14" s="478">
        <f>SUMIFS('Elenco analitico costi 2024'!$I$8:$I$20,'Elenco analitico costi 2024'!$E$8:$E$20,IN_BIL_Com_24!C$9,'Elenco analitico costi 2024'!$G$8:$G$20,IN_BIL_Com_24!$B14)</f>
        <v>0</v>
      </c>
      <c r="E14" s="207">
        <f>+SUM(C14:D14)</f>
        <v>0</v>
      </c>
    </row>
    <row r="15" spans="1:11" s="11" customFormat="1" x14ac:dyDescent="0.25">
      <c r="B15" s="210" t="s">
        <v>156</v>
      </c>
      <c r="C15" s="207">
        <f>+C10+C14</f>
        <v>0</v>
      </c>
      <c r="D15" s="207">
        <f>+D10+D14</f>
        <v>0</v>
      </c>
      <c r="E15" s="207">
        <f>+SUM(C15:D15)</f>
        <v>0</v>
      </c>
    </row>
    <row r="16" spans="1:11" s="11" customFormat="1" x14ac:dyDescent="0.25">
      <c r="B16" s="85"/>
    </row>
    <row r="17" spans="1:72" s="11" customFormat="1" x14ac:dyDescent="0.25">
      <c r="B17" s="61" t="s">
        <v>215</v>
      </c>
      <c r="C17" s="62">
        <v>2024</v>
      </c>
    </row>
    <row r="18" spans="1:72" s="11" customFormat="1" x14ac:dyDescent="0.25">
      <c r="B18" s="18" t="s">
        <v>13</v>
      </c>
      <c r="C18" s="206">
        <f>SUM(C24:K24)</f>
        <v>0</v>
      </c>
    </row>
    <row r="19" spans="1:72" s="11" customFormat="1" x14ac:dyDescent="0.25">
      <c r="B19" s="18" t="s">
        <v>14</v>
      </c>
      <c r="C19" s="206">
        <f>SUM(C25:K25)</f>
        <v>0</v>
      </c>
      <c r="D19" s="13"/>
    </row>
    <row r="20" spans="1:72" s="11" customFormat="1" x14ac:dyDescent="0.25"/>
    <row r="21" spans="1:72" s="11" customFormat="1" x14ac:dyDescent="0.25"/>
    <row r="22" spans="1:72" x14ac:dyDescent="0.25">
      <c r="B22" s="63"/>
      <c r="C22" s="1037">
        <v>2024</v>
      </c>
      <c r="D22" s="1037"/>
      <c r="E22" s="1037"/>
      <c r="F22" s="1037"/>
      <c r="G22" s="1037"/>
      <c r="H22" s="1037"/>
      <c r="I22" s="1037"/>
      <c r="J22" s="1037"/>
      <c r="K22" s="1037"/>
      <c r="L22" s="1037"/>
      <c r="M22" s="1037"/>
      <c r="N22" s="1037"/>
      <c r="O22" s="1037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</row>
    <row r="23" spans="1:72" s="16" customFormat="1" ht="92.4" x14ac:dyDescent="0.3">
      <c r="A23" s="15"/>
      <c r="B23" s="211"/>
      <c r="C23" s="212" t="s">
        <v>15</v>
      </c>
      <c r="D23" s="212" t="s">
        <v>16</v>
      </c>
      <c r="E23" s="212" t="s">
        <v>17</v>
      </c>
      <c r="F23" s="212" t="s">
        <v>18</v>
      </c>
      <c r="G23" s="213" t="s">
        <v>19</v>
      </c>
      <c r="H23" s="212" t="s">
        <v>20</v>
      </c>
      <c r="I23" s="212" t="s">
        <v>21</v>
      </c>
      <c r="J23" s="212" t="s">
        <v>22</v>
      </c>
      <c r="K23" s="212" t="s">
        <v>23</v>
      </c>
      <c r="L23" s="111" t="s">
        <v>216</v>
      </c>
      <c r="M23" s="111" t="s">
        <v>217</v>
      </c>
      <c r="N23" s="111" t="s">
        <v>218</v>
      </c>
      <c r="O23" s="111" t="s">
        <v>219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</row>
    <row r="24" spans="1:72" x14ac:dyDescent="0.25">
      <c r="A24" s="91" t="s">
        <v>184</v>
      </c>
      <c r="B24" s="58" t="s">
        <v>13</v>
      </c>
      <c r="C24" s="231">
        <f>+SUMIFS('Elenco analitico costi 2024'!$I$29:$I$68,'Elenco analitico costi 2024'!$G$29:$G$68,C$23,'Elenco analitico costi 2024'!$E$29:$E$68,$A24,'Elenco analitico costi 2024'!$F$29:$F$68,"Costo operativo")</f>
        <v>0</v>
      </c>
      <c r="D24" s="231">
        <f>+SUMIFS('Elenco analitico costi 2024'!$I$29:$I$68,'Elenco analitico costi 2024'!$G$29:$G$68,D$23,'Elenco analitico costi 2024'!$E$29:$E$68,$A24,'Elenco analitico costi 2024'!$F$29:$F$68,"Costo operativo")</f>
        <v>0</v>
      </c>
      <c r="E24" s="231">
        <f>+SUMIFS('Elenco analitico costi 2024'!$I$29:$I$68,'Elenco analitico costi 2024'!$G$29:$G$68,E$23,'Elenco analitico costi 2024'!$E$29:$E$68,$A24,'Elenco analitico costi 2024'!$F$29:$F$68,"Costo operativo")</f>
        <v>0</v>
      </c>
      <c r="F24" s="231">
        <f>+SUMIFS('Elenco analitico costi 2024'!$I$29:$I$68,'Elenco analitico costi 2024'!$G$29:$G$68,F$23,'Elenco analitico costi 2024'!$E$29:$E$68,$A24,'Elenco analitico costi 2024'!$F$29:$F$68,"Costo operativo")</f>
        <v>0</v>
      </c>
      <c r="G24" s="231">
        <f>+SUMIFS('Elenco analitico costi 2024'!$I$29:$I$68,'Elenco analitico costi 2024'!$G$29:$G$68,G$23,'Elenco analitico costi 2024'!$E$29:$E$68,$A24,'Elenco analitico costi 2024'!$F$29:$F$68,"Costo operativo")</f>
        <v>0</v>
      </c>
      <c r="H24" s="231">
        <f>+SUMIFS('Elenco analitico costi 2024'!$I$29:$I$68,'Elenco analitico costi 2024'!$G$29:$G$68,H$23,'Elenco analitico costi 2024'!$E$29:$E$68,$A24,'Elenco analitico costi 2024'!$F$29:$F$68,"Costo operativo")</f>
        <v>0</v>
      </c>
      <c r="I24" s="231">
        <f>+SUMIFS('Elenco analitico costi 2024'!$I$29:$I$68,'Elenco analitico costi 2024'!$G$29:$G$68,I$23,'Elenco analitico costi 2024'!$E$29:$E$68,$A24,'Elenco analitico costi 2024'!$F$29:$F$68,"Costo operativo")</f>
        <v>0</v>
      </c>
      <c r="J24" s="231">
        <f>+SUMIFS('Elenco analitico costi 2024'!$I$29:$I$68,'Elenco analitico costi 2024'!$G$29:$G$68,J$23,'Elenco analitico costi 2024'!$E$29:$E$68,$A24,'Elenco analitico costi 2024'!$F$29:$F$68,"Costo operativo")</f>
        <v>0</v>
      </c>
      <c r="K24" s="231">
        <f>+SUMIFS('Elenco analitico costi 2024'!$I$29:$I$68,'Elenco analitico costi 2024'!$G$29:$G$68,K$23,'Elenco analitico costi 2024'!$E$29:$E$68,$A24,'Elenco analitico costi 2024'!$F$29:$F$68,"Costo operativo")</f>
        <v>0</v>
      </c>
      <c r="L24" s="214"/>
      <c r="M24" s="215"/>
      <c r="N24" s="215"/>
      <c r="O24" s="216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</row>
    <row r="25" spans="1:72" x14ac:dyDescent="0.25">
      <c r="A25" s="91" t="s">
        <v>185</v>
      </c>
      <c r="B25" s="58" t="s">
        <v>14</v>
      </c>
      <c r="C25" s="231">
        <f>+SUMIFS('Elenco analitico costi 2024'!$I$29:$I$68,'Elenco analitico costi 2024'!$G$29:$G$68,C$23,'Elenco analitico costi 2024'!$E$29:$E$68,$A25,'Elenco analitico costi 2024'!$F$29:$F$68,"Costo operativo")</f>
        <v>0</v>
      </c>
      <c r="D25" s="231">
        <f>+SUMIFS('Elenco analitico costi 2024'!$I$29:$I$68,'Elenco analitico costi 2024'!$G$29:$G$68,D$23,'Elenco analitico costi 2024'!$E$29:$E$68,$A25,'Elenco analitico costi 2024'!$F$29:$F$68,"Costo operativo")</f>
        <v>0</v>
      </c>
      <c r="E25" s="231">
        <f>+SUMIFS('Elenco analitico costi 2024'!$I$29:$I$68,'Elenco analitico costi 2024'!$G$29:$G$68,E$23,'Elenco analitico costi 2024'!$E$29:$E$68,$A25,'Elenco analitico costi 2024'!$F$29:$F$68,"Costo operativo")</f>
        <v>0</v>
      </c>
      <c r="F25" s="231">
        <f>+SUMIFS('Elenco analitico costi 2024'!$I$29:$I$68,'Elenco analitico costi 2024'!$G$29:$G$68,F$23,'Elenco analitico costi 2024'!$E$29:$E$68,$A25,'Elenco analitico costi 2024'!$F$29:$F$68,"Costo operativo")</f>
        <v>0</v>
      </c>
      <c r="G25" s="231">
        <f>+SUMIFS('Elenco analitico costi 2024'!$I$29:$I$68,'Elenco analitico costi 2024'!$G$29:$G$68,G$23,'Elenco analitico costi 2024'!$E$29:$E$68,$A25,'Elenco analitico costi 2024'!$F$29:$F$68,"Costo operativo")</f>
        <v>0</v>
      </c>
      <c r="H25" s="231">
        <f>+SUMIFS('Elenco analitico costi 2024'!$I$29:$I$68,'Elenco analitico costi 2024'!$G$29:$G$68,H$23,'Elenco analitico costi 2024'!$E$29:$E$68,$A25,'Elenco analitico costi 2024'!$F$29:$F$68,"Costo operativo")</f>
        <v>0</v>
      </c>
      <c r="I25" s="231">
        <f>+SUMIFS('Elenco analitico costi 2024'!$I$29:$I$68,'Elenco analitico costi 2024'!$G$29:$G$68,I$23,'Elenco analitico costi 2024'!$E$29:$E$68,$A25,'Elenco analitico costi 2024'!$F$29:$F$68,"Costo operativo")</f>
        <v>0</v>
      </c>
      <c r="J25" s="231">
        <f>+SUMIFS('Elenco analitico costi 2024'!$I$29:$I$68,'Elenco analitico costi 2024'!$G$29:$G$68,J$23,'Elenco analitico costi 2024'!$E$29:$E$68,$A25,'Elenco analitico costi 2024'!$F$29:$F$68,"Costo operativo")</f>
        <v>0</v>
      </c>
      <c r="K25" s="231">
        <f>+SUMIFS('Elenco analitico costi 2024'!$I$29:$I$68,'Elenco analitico costi 2024'!$G$29:$G$68,K$23,'Elenco analitico costi 2024'!$E$29:$E$68,$A25,'Elenco analitico costi 2024'!$F$29:$F$68,"Costo operativo")</f>
        <v>0</v>
      </c>
      <c r="L25" s="217"/>
      <c r="M25" s="218"/>
      <c r="N25" s="218"/>
      <c r="O25" s="219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</row>
    <row r="26" spans="1:72" x14ac:dyDescent="0.25">
      <c r="A26" s="91" t="s">
        <v>186</v>
      </c>
      <c r="B26" s="58" t="s">
        <v>24</v>
      </c>
      <c r="C26" s="231">
        <f>+SUMIFS('Elenco analitico costi 2024'!$I$29:$I$68,'Elenco analitico costi 2024'!$G$29:$G$68,C$23,'Elenco analitico costi 2024'!$E$29:$E$68,$A26,'Elenco analitico costi 2024'!$F$29:$F$68,"Costo operativo")</f>
        <v>0</v>
      </c>
      <c r="D26" s="231">
        <f>+SUMIFS('Elenco analitico costi 2024'!$I$29:$I$68,'Elenco analitico costi 2024'!$G$29:$G$68,D$23,'Elenco analitico costi 2024'!$E$29:$E$68,$A26,'Elenco analitico costi 2024'!$F$29:$F$68,"Costo operativo")</f>
        <v>0</v>
      </c>
      <c r="E26" s="231">
        <f>+SUMIFS('Elenco analitico costi 2024'!$I$29:$I$68,'Elenco analitico costi 2024'!$G$29:$G$68,E$23,'Elenco analitico costi 2024'!$E$29:$E$68,$A26,'Elenco analitico costi 2024'!$F$29:$F$68,"Costo operativo")</f>
        <v>0</v>
      </c>
      <c r="F26" s="231">
        <f>+SUMIFS('Elenco analitico costi 2024'!$I$29:$I$68,'Elenco analitico costi 2024'!$G$29:$G$68,F$23,'Elenco analitico costi 2024'!$E$29:$E$68,$A26,'Elenco analitico costi 2024'!$F$29:$F$68,"Costo operativo")</f>
        <v>0</v>
      </c>
      <c r="G26" s="231">
        <f>+SUMIFS('Elenco analitico costi 2024'!$I$29:$I$68,'Elenco analitico costi 2024'!$G$29:$G$68,G$23,'Elenco analitico costi 2024'!$E$29:$E$68,$A26,'Elenco analitico costi 2024'!$F$29:$F$68,"Costo operativo")</f>
        <v>0</v>
      </c>
      <c r="H26" s="231">
        <f>+SUMIFS('Elenco analitico costi 2024'!$I$29:$I$68,'Elenco analitico costi 2024'!$G$29:$G$68,H$23,'Elenco analitico costi 2024'!$E$29:$E$68,$A26,'Elenco analitico costi 2024'!$F$29:$F$68,"Costo operativo")</f>
        <v>0</v>
      </c>
      <c r="I26" s="231">
        <f>+SUMIFS('Elenco analitico costi 2024'!$I$29:$I$68,'Elenco analitico costi 2024'!$G$29:$G$68,I$23,'Elenco analitico costi 2024'!$E$29:$E$68,$A26,'Elenco analitico costi 2024'!$F$29:$F$68,"Costo operativo")</f>
        <v>0</v>
      </c>
      <c r="J26" s="231">
        <f>+SUMIFS('Elenco analitico costi 2024'!$I$29:$I$68,'Elenco analitico costi 2024'!$G$29:$G$68,J$23,'Elenco analitico costi 2024'!$E$29:$E$68,$A26,'Elenco analitico costi 2024'!$F$29:$F$68,"Costo operativo")</f>
        <v>0</v>
      </c>
      <c r="K26" s="231">
        <f>+SUMIFS('Elenco analitico costi 2024'!$I$29:$I$68,'Elenco analitico costi 2024'!$G$29:$G$68,K$23,'Elenco analitico costi 2024'!$E$29:$E$68,$A26,'Elenco analitico costi 2024'!$F$29:$F$68,"Costo operativo")</f>
        <v>0</v>
      </c>
      <c r="L26" s="217"/>
      <c r="M26" s="218"/>
      <c r="N26" s="218"/>
      <c r="O26" s="21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</row>
    <row r="27" spans="1:72" x14ac:dyDescent="0.25">
      <c r="A27" s="91" t="s">
        <v>187</v>
      </c>
      <c r="B27" s="58" t="s">
        <v>25</v>
      </c>
      <c r="C27" s="231">
        <f>+SUMIFS('Elenco analitico costi 2024'!$I$29:$I$68,'Elenco analitico costi 2024'!$G$29:$G$68,C$23,'Elenco analitico costi 2024'!$E$29:$E$68,$A27,'Elenco analitico costi 2024'!$F$29:$F$68,"Costo operativo")</f>
        <v>0</v>
      </c>
      <c r="D27" s="231">
        <f>+SUMIFS('Elenco analitico costi 2024'!$I$29:$I$68,'Elenco analitico costi 2024'!$G$29:$G$68,D$23,'Elenco analitico costi 2024'!$E$29:$E$68,$A27,'Elenco analitico costi 2024'!$F$29:$F$68,"Costo operativo")</f>
        <v>0</v>
      </c>
      <c r="E27" s="231">
        <f>+SUMIFS('Elenco analitico costi 2024'!$I$29:$I$68,'Elenco analitico costi 2024'!$G$29:$G$68,E$23,'Elenco analitico costi 2024'!$E$29:$E$68,$A27,'Elenco analitico costi 2024'!$F$29:$F$68,"Costo operativo")</f>
        <v>0</v>
      </c>
      <c r="F27" s="231">
        <f>+SUMIFS('Elenco analitico costi 2024'!$I$29:$I$68,'Elenco analitico costi 2024'!$G$29:$G$68,F$23,'Elenco analitico costi 2024'!$E$29:$E$68,$A27,'Elenco analitico costi 2024'!$F$29:$F$68,"Costo operativo")</f>
        <v>0</v>
      </c>
      <c r="G27" s="231">
        <f>+SUMIFS('Elenco analitico costi 2024'!$I$29:$I$68,'Elenco analitico costi 2024'!$G$29:$G$68,G$23,'Elenco analitico costi 2024'!$E$29:$E$68,$A27,'Elenco analitico costi 2024'!$F$29:$F$68,"Costo operativo")</f>
        <v>0</v>
      </c>
      <c r="H27" s="231">
        <f>+SUMIFS('Elenco analitico costi 2024'!$I$29:$I$68,'Elenco analitico costi 2024'!$G$29:$G$68,H$23,'Elenco analitico costi 2024'!$E$29:$E$68,$A27,'Elenco analitico costi 2024'!$F$29:$F$68,"Costo operativo")</f>
        <v>0</v>
      </c>
      <c r="I27" s="231">
        <f>+SUMIFS('Elenco analitico costi 2024'!$I$29:$I$68,'Elenco analitico costi 2024'!$G$29:$G$68,I$23,'Elenco analitico costi 2024'!$E$29:$E$68,$A27,'Elenco analitico costi 2024'!$F$29:$F$68,"Costo operativo")</f>
        <v>0</v>
      </c>
      <c r="J27" s="231">
        <f>+SUMIFS('Elenco analitico costi 2024'!$I$29:$I$68,'Elenco analitico costi 2024'!$G$29:$G$68,J$23,'Elenco analitico costi 2024'!$E$29:$E$68,$A27,'Elenco analitico costi 2024'!$F$29:$F$68,"Costo operativo")</f>
        <v>0</v>
      </c>
      <c r="K27" s="231">
        <f>+SUMIFS('Elenco analitico costi 2024'!$I$29:$I$68,'Elenco analitico costi 2024'!$G$29:$G$68,K$23,'Elenco analitico costi 2024'!$E$29:$E$68,$A27,'Elenco analitico costi 2024'!$F$29:$F$68,"Costo operativo")</f>
        <v>0</v>
      </c>
      <c r="L27" s="217"/>
      <c r="M27" s="218"/>
      <c r="N27" s="218"/>
      <c r="O27" s="219"/>
      <c r="P27" s="468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</row>
    <row r="28" spans="1:72" x14ac:dyDescent="0.25">
      <c r="A28" s="91" t="s">
        <v>188</v>
      </c>
      <c r="B28" s="58" t="s">
        <v>26</v>
      </c>
      <c r="C28" s="231">
        <f>+SUMIFS('Elenco analitico costi 2024'!$I$29:$I$68,'Elenco analitico costi 2024'!$G$29:$G$68,C$23,'Elenco analitico costi 2024'!$E$29:$E$68,$A28,'Elenco analitico costi 2024'!$F$29:$F$68,"Costo operativo")</f>
        <v>0</v>
      </c>
      <c r="D28" s="231">
        <f>+SUMIFS('Elenco analitico costi 2024'!$I$29:$I$68,'Elenco analitico costi 2024'!$G$29:$G$68,D$23,'Elenco analitico costi 2024'!$E$29:$E$68,$A28,'Elenco analitico costi 2024'!$F$29:$F$68,"Costo operativo")</f>
        <v>0</v>
      </c>
      <c r="E28" s="231">
        <f>+SUMIFS('Elenco analitico costi 2024'!$I$29:$I$68,'Elenco analitico costi 2024'!$G$29:$G$68,E$23,'Elenco analitico costi 2024'!$E$29:$E$68,$A28,'Elenco analitico costi 2024'!$F$29:$F$68,"Costo operativo")</f>
        <v>0</v>
      </c>
      <c r="F28" s="231">
        <f>+SUMIFS('Elenco analitico costi 2024'!$I$29:$I$68,'Elenco analitico costi 2024'!$G$29:$G$68,F$23,'Elenco analitico costi 2024'!$E$29:$E$68,$A28,'Elenco analitico costi 2024'!$F$29:$F$68,"Costo operativo")</f>
        <v>0</v>
      </c>
      <c r="G28" s="231">
        <f>+SUMIFS('Elenco analitico costi 2024'!$I$29:$I$68,'Elenco analitico costi 2024'!$G$29:$G$68,G$23,'Elenco analitico costi 2024'!$E$29:$E$68,$A28,'Elenco analitico costi 2024'!$F$29:$F$68,"Costo operativo")</f>
        <v>0</v>
      </c>
      <c r="H28" s="231">
        <f>+SUMIFS('Elenco analitico costi 2024'!$I$29:$I$68,'Elenco analitico costi 2024'!$G$29:$G$68,H$23,'Elenco analitico costi 2024'!$E$29:$E$68,$A28,'Elenco analitico costi 2024'!$F$29:$F$68,"Costo operativo")</f>
        <v>0</v>
      </c>
      <c r="I28" s="231">
        <f>+SUMIFS('Elenco analitico costi 2024'!$I$29:$I$68,'Elenco analitico costi 2024'!$G$29:$G$68,I$23,'Elenco analitico costi 2024'!$E$29:$E$68,$A28,'Elenco analitico costi 2024'!$F$29:$F$68,"Costo operativo")</f>
        <v>0</v>
      </c>
      <c r="J28" s="231">
        <f>+SUMIFS('Elenco analitico costi 2024'!$I$29:$I$68,'Elenco analitico costi 2024'!$G$29:$G$68,J$23,'Elenco analitico costi 2024'!$E$29:$E$68,$A28,'Elenco analitico costi 2024'!$F$29:$F$68,"Costo operativo")</f>
        <v>0</v>
      </c>
      <c r="K28" s="231">
        <f>+SUMIFS('Elenco analitico costi 2024'!$I$29:$I$68,'Elenco analitico costi 2024'!$G$29:$G$68,K$23,'Elenco analitico costi 2024'!$E$29:$E$68,$A28,'Elenco analitico costi 2024'!$F$29:$F$68,"Costo operativo")</f>
        <v>0</v>
      </c>
      <c r="L28" s="217"/>
      <c r="M28" s="218"/>
      <c r="N28" s="218"/>
      <c r="O28" s="21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</row>
    <row r="29" spans="1:72" x14ac:dyDescent="0.25">
      <c r="A29" s="91" t="s">
        <v>189</v>
      </c>
      <c r="B29" s="58" t="s">
        <v>27</v>
      </c>
      <c r="C29" s="231">
        <f>+SUMIFS('Elenco analitico costi 2024'!$I$29:$I$68,'Elenco analitico costi 2024'!$G$29:$G$68,C$23,'Elenco analitico costi 2024'!$E$29:$E$68,$A29,'Elenco analitico costi 2024'!$F$29:$F$68,"Costo operativo")</f>
        <v>0</v>
      </c>
      <c r="D29" s="231">
        <f>+SUMIFS('Elenco analitico costi 2024'!$I$29:$I$68,'Elenco analitico costi 2024'!$G$29:$G$68,D$23,'Elenco analitico costi 2024'!$E$29:$E$68,$A29,'Elenco analitico costi 2024'!$F$29:$F$68,"Costo operativo")</f>
        <v>0</v>
      </c>
      <c r="E29" s="231">
        <f>+SUMIFS('Elenco analitico costi 2024'!$I$29:$I$68,'Elenco analitico costi 2024'!$G$29:$G$68,E$23,'Elenco analitico costi 2024'!$E$29:$E$68,$A29,'Elenco analitico costi 2024'!$F$29:$F$68,"Costo operativo")</f>
        <v>0</v>
      </c>
      <c r="F29" s="231">
        <f>+SUMIFS('Elenco analitico costi 2024'!$I$29:$I$68,'Elenco analitico costi 2024'!$G$29:$G$68,F$23,'Elenco analitico costi 2024'!$E$29:$E$68,$A29,'Elenco analitico costi 2024'!$F$29:$F$68,"Costo operativo")</f>
        <v>0</v>
      </c>
      <c r="G29" s="231">
        <f>+SUMIFS('Elenco analitico costi 2024'!$I$29:$I$68,'Elenco analitico costi 2024'!$G$29:$G$68,G$23,'Elenco analitico costi 2024'!$E$29:$E$68,$A29,'Elenco analitico costi 2024'!$F$29:$F$68,"Costo operativo")</f>
        <v>0</v>
      </c>
      <c r="H29" s="231">
        <f>+SUMIFS('Elenco analitico costi 2024'!$I$29:$I$68,'Elenco analitico costi 2024'!$G$29:$G$68,H$23,'Elenco analitico costi 2024'!$E$29:$E$68,$A29,'Elenco analitico costi 2024'!$F$29:$F$68,"Costo operativo")</f>
        <v>0</v>
      </c>
      <c r="I29" s="231">
        <f>+SUMIFS('Elenco analitico costi 2024'!$I$29:$I$68,'Elenco analitico costi 2024'!$G$29:$G$68,I$23,'Elenco analitico costi 2024'!$E$29:$E$68,$A29,'Elenco analitico costi 2024'!$F$29:$F$68,"Costo operativo")</f>
        <v>0</v>
      </c>
      <c r="J29" s="231">
        <f>+SUMIFS('Elenco analitico costi 2024'!$I$29:$I$68,'Elenco analitico costi 2024'!$G$29:$G$68,J$23,'Elenco analitico costi 2024'!$E$29:$E$68,$A29,'Elenco analitico costi 2024'!$F$29:$F$68,"Costo operativo")</f>
        <v>0</v>
      </c>
      <c r="K29" s="231">
        <f>+SUMIFS('Elenco analitico costi 2024'!$I$29:$I$68,'Elenco analitico costi 2024'!$G$29:$G$68,K$23,'Elenco analitico costi 2024'!$E$29:$E$68,$A29,'Elenco analitico costi 2024'!$F$29:$F$68,"Costo operativo")</f>
        <v>0</v>
      </c>
      <c r="L29" s="220"/>
      <c r="M29" s="221"/>
      <c r="N29" s="221"/>
      <c r="O29" s="22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</row>
    <row r="30" spans="1:72" s="11" customFormat="1" ht="16.5" customHeight="1" x14ac:dyDescent="0.25">
      <c r="B30" s="58" t="s">
        <v>220</v>
      </c>
      <c r="C30" s="218"/>
      <c r="D30" s="218"/>
      <c r="E30" s="218"/>
      <c r="F30" s="218"/>
      <c r="G30" s="218"/>
      <c r="H30" s="218"/>
      <c r="I30" s="218"/>
      <c r="J30" s="218"/>
      <c r="K30" s="218"/>
      <c r="L30" s="479">
        <f>'Elenco analitico costi 2024'!C74</f>
        <v>0</v>
      </c>
      <c r="M30" s="479">
        <f>'Elenco analitico costi 2024'!C82</f>
        <v>0</v>
      </c>
      <c r="N30" s="479">
        <f>'Elenco analitico costi 2024'!E74</f>
        <v>0</v>
      </c>
      <c r="O30" s="479">
        <f>'Elenco analitico costi 2024'!F74</f>
        <v>0</v>
      </c>
      <c r="Q30" s="13"/>
    </row>
    <row r="31" spans="1:72" s="11" customFormat="1" ht="16.5" customHeight="1" x14ac:dyDescent="0.25">
      <c r="B31" s="58" t="s">
        <v>29</v>
      </c>
      <c r="C31" s="218"/>
      <c r="D31" s="218"/>
      <c r="E31" s="218"/>
      <c r="F31" s="218"/>
      <c r="G31" s="218"/>
      <c r="H31" s="218"/>
      <c r="I31" s="218"/>
      <c r="J31" s="218"/>
      <c r="K31" s="218"/>
      <c r="L31" s="479">
        <f>'Elenco analitico costi 2024'!C75</f>
        <v>0</v>
      </c>
      <c r="M31" s="479">
        <f>'Elenco analitico costi 2024'!D75</f>
        <v>0</v>
      </c>
      <c r="N31" s="479">
        <f>'Elenco analitico costi 2024'!E75</f>
        <v>0</v>
      </c>
      <c r="O31" s="479">
        <f>'Elenco analitico costi 2024'!F75</f>
        <v>0</v>
      </c>
    </row>
    <row r="32" spans="1:72" s="11" customFormat="1" ht="16.5" customHeight="1" x14ac:dyDescent="0.25">
      <c r="B32" s="58" t="s">
        <v>30</v>
      </c>
      <c r="C32" s="218"/>
      <c r="D32" s="218"/>
      <c r="E32" s="218"/>
      <c r="F32" s="218"/>
      <c r="G32" s="218"/>
      <c r="H32" s="218"/>
      <c r="I32" s="218"/>
      <c r="J32" s="218"/>
      <c r="K32" s="218"/>
      <c r="L32" s="479">
        <f>'Elenco analitico costi 2024'!C76</f>
        <v>0</v>
      </c>
      <c r="M32" s="479">
        <f>'Elenco analitico costi 2024'!D76</f>
        <v>0</v>
      </c>
      <c r="N32" s="479">
        <f>'Elenco analitico costi 2024'!E76</f>
        <v>0</v>
      </c>
      <c r="O32" s="479">
        <f>'Elenco analitico costi 2024'!F76</f>
        <v>0</v>
      </c>
    </row>
    <row r="33" spans="2:15" s="11" customFormat="1" ht="16.5" customHeight="1" x14ac:dyDescent="0.25">
      <c r="B33" s="64" t="s">
        <v>28</v>
      </c>
      <c r="C33" s="207">
        <f t="shared" ref="C33:K33" si="1">SUM(C24:C29)</f>
        <v>0</v>
      </c>
      <c r="D33" s="207">
        <f t="shared" si="1"/>
        <v>0</v>
      </c>
      <c r="E33" s="207">
        <f t="shared" si="1"/>
        <v>0</v>
      </c>
      <c r="F33" s="207">
        <f t="shared" si="1"/>
        <v>0</v>
      </c>
      <c r="G33" s="207">
        <f t="shared" si="1"/>
        <v>0</v>
      </c>
      <c r="H33" s="207">
        <f t="shared" si="1"/>
        <v>0</v>
      </c>
      <c r="I33" s="207">
        <f t="shared" si="1"/>
        <v>0</v>
      </c>
      <c r="J33" s="207">
        <f t="shared" si="1"/>
        <v>0</v>
      </c>
      <c r="K33" s="207">
        <f t="shared" si="1"/>
        <v>0</v>
      </c>
      <c r="L33" s="207">
        <f>+SUM(L30:L32)</f>
        <v>0</v>
      </c>
      <c r="M33" s="207">
        <f>+SUM(M30:M32)</f>
        <v>0</v>
      </c>
      <c r="N33" s="207">
        <f>+SUM(N30:N32)</f>
        <v>0</v>
      </c>
      <c r="O33" s="207">
        <f>+SUM(O30:O32)</f>
        <v>0</v>
      </c>
    </row>
    <row r="34" spans="2:15" s="11" customFormat="1" ht="16.5" customHeight="1" x14ac:dyDescent="0.25"/>
    <row r="35" spans="2:15" s="11" customFormat="1" ht="16.5" customHeight="1" x14ac:dyDescent="0.25">
      <c r="M35" s="469"/>
    </row>
    <row r="36" spans="2:15" s="11" customFormat="1" ht="14.4" thickBot="1" x14ac:dyDescent="0.3">
      <c r="B36" s="61" t="s">
        <v>31</v>
      </c>
      <c r="C36" s="62">
        <v>2024</v>
      </c>
      <c r="D36" s="17"/>
    </row>
    <row r="37" spans="2:15" s="11" customFormat="1" x14ac:dyDescent="0.25">
      <c r="B37" s="57" t="s">
        <v>32</v>
      </c>
      <c r="C37" s="480"/>
      <c r="D37" s="266"/>
      <c r="F37" s="1038" t="s">
        <v>1337</v>
      </c>
      <c r="G37" s="1039"/>
      <c r="H37" s="1039"/>
      <c r="I37" s="1039"/>
      <c r="J37" s="1039"/>
      <c r="K37" s="1039"/>
      <c r="L37" s="1039"/>
      <c r="M37" s="1039"/>
      <c r="N37" s="1039"/>
      <c r="O37" s="1040"/>
    </row>
    <row r="38" spans="2:15" s="11" customFormat="1" x14ac:dyDescent="0.25">
      <c r="B38" s="87" t="s">
        <v>221</v>
      </c>
      <c r="C38" s="471"/>
      <c r="D38" s="17"/>
      <c r="F38" s="1041"/>
      <c r="G38" s="1042"/>
      <c r="H38" s="1042"/>
      <c r="I38" s="1042"/>
      <c r="J38" s="1042"/>
      <c r="K38" s="1042"/>
      <c r="L38" s="1042"/>
      <c r="M38" s="1042"/>
      <c r="N38" s="1042"/>
      <c r="O38" s="1043"/>
    </row>
    <row r="39" spans="2:15" s="11" customFormat="1" ht="27.6" x14ac:dyDescent="0.25">
      <c r="B39" s="59" t="s">
        <v>222</v>
      </c>
      <c r="C39" s="480"/>
      <c r="D39" s="17"/>
      <c r="E39" s="17"/>
      <c r="F39" s="1041"/>
      <c r="G39" s="1042"/>
      <c r="H39" s="1042"/>
      <c r="I39" s="1042"/>
      <c r="J39" s="1042"/>
      <c r="K39" s="1042"/>
      <c r="L39" s="1042"/>
      <c r="M39" s="1042"/>
      <c r="N39" s="1042"/>
      <c r="O39" s="1043"/>
    </row>
    <row r="40" spans="2:15" s="11" customFormat="1" ht="15" customHeight="1" x14ac:dyDescent="0.25">
      <c r="B40" s="57" t="s">
        <v>33</v>
      </c>
      <c r="C40" s="480"/>
      <c r="D40" s="17"/>
      <c r="E40" s="17"/>
      <c r="F40" s="1041"/>
      <c r="G40" s="1042"/>
      <c r="H40" s="1042"/>
      <c r="I40" s="1042"/>
      <c r="J40" s="1042"/>
      <c r="K40" s="1042"/>
      <c r="L40" s="1042"/>
      <c r="M40" s="1042"/>
      <c r="N40" s="1042"/>
      <c r="O40" s="1043"/>
    </row>
    <row r="41" spans="2:15" s="11" customFormat="1" ht="15" customHeight="1" x14ac:dyDescent="0.25">
      <c r="B41" s="57" t="s">
        <v>35</v>
      </c>
      <c r="C41" s="480"/>
      <c r="D41" s="17"/>
      <c r="E41" s="17"/>
      <c r="F41" s="1041"/>
      <c r="G41" s="1042"/>
      <c r="H41" s="1042"/>
      <c r="I41" s="1042"/>
      <c r="J41" s="1042"/>
      <c r="K41" s="1042"/>
      <c r="L41" s="1042"/>
      <c r="M41" s="1042"/>
      <c r="N41" s="1042"/>
      <c r="O41" s="1043"/>
    </row>
    <row r="42" spans="2:15" s="11" customFormat="1" ht="15" customHeight="1" x14ac:dyDescent="0.25">
      <c r="B42" s="57" t="s">
        <v>37</v>
      </c>
      <c r="C42" s="480"/>
      <c r="D42" s="17"/>
      <c r="E42" s="17"/>
      <c r="F42" s="1041"/>
      <c r="G42" s="1042"/>
      <c r="H42" s="1042"/>
      <c r="I42" s="1042"/>
      <c r="J42" s="1042"/>
      <c r="K42" s="1042"/>
      <c r="L42" s="1042"/>
      <c r="M42" s="1042"/>
      <c r="N42" s="1042"/>
      <c r="O42" s="1043"/>
    </row>
    <row r="43" spans="2:15" s="11" customFormat="1" ht="15" customHeight="1" x14ac:dyDescent="0.25">
      <c r="B43" s="57" t="s">
        <v>39</v>
      </c>
      <c r="C43" s="480"/>
      <c r="D43" s="17"/>
      <c r="E43" s="17"/>
      <c r="F43" s="1041"/>
      <c r="G43" s="1042"/>
      <c r="H43" s="1042"/>
      <c r="I43" s="1042"/>
      <c r="J43" s="1042"/>
      <c r="K43" s="1042"/>
      <c r="L43" s="1042"/>
      <c r="M43" s="1042"/>
      <c r="N43" s="1042"/>
      <c r="O43" s="1043"/>
    </row>
    <row r="44" spans="2:15" s="11" customFormat="1" ht="15" customHeight="1" x14ac:dyDescent="0.25">
      <c r="B44" s="57" t="s">
        <v>41</v>
      </c>
      <c r="C44" s="480"/>
      <c r="D44" s="17"/>
      <c r="F44" s="1041"/>
      <c r="G44" s="1042"/>
      <c r="H44" s="1042"/>
      <c r="I44" s="1042"/>
      <c r="J44" s="1042"/>
      <c r="K44" s="1042"/>
      <c r="L44" s="1042"/>
      <c r="M44" s="1042"/>
      <c r="N44" s="1042"/>
      <c r="O44" s="1043"/>
    </row>
    <row r="45" spans="2:15" s="11" customFormat="1" ht="15" customHeight="1" x14ac:dyDescent="0.25">
      <c r="B45" s="57" t="s">
        <v>42</v>
      </c>
      <c r="C45" s="480"/>
      <c r="D45" s="17"/>
      <c r="F45" s="1041"/>
      <c r="G45" s="1042"/>
      <c r="H45" s="1042"/>
      <c r="I45" s="1042"/>
      <c r="J45" s="1042"/>
      <c r="K45" s="1042"/>
      <c r="L45" s="1042"/>
      <c r="M45" s="1042"/>
      <c r="N45" s="1042"/>
      <c r="O45" s="1043"/>
    </row>
    <row r="46" spans="2:15" s="11" customFormat="1" ht="27.6" x14ac:dyDescent="0.25">
      <c r="B46" s="57" t="s">
        <v>43</v>
      </c>
      <c r="C46" s="480"/>
      <c r="D46" s="17"/>
      <c r="F46" s="1041"/>
      <c r="G46" s="1042"/>
      <c r="H46" s="1042"/>
      <c r="I46" s="1042"/>
      <c r="J46" s="1042"/>
      <c r="K46" s="1042"/>
      <c r="L46" s="1042"/>
      <c r="M46" s="1042"/>
      <c r="N46" s="1042"/>
      <c r="O46" s="1043"/>
    </row>
    <row r="47" spans="2:15" s="11" customFormat="1" ht="15" customHeight="1" x14ac:dyDescent="0.25">
      <c r="B47" s="57" t="s">
        <v>44</v>
      </c>
      <c r="C47" s="480"/>
      <c r="D47" s="17"/>
      <c r="F47" s="1041"/>
      <c r="G47" s="1042"/>
      <c r="H47" s="1042"/>
      <c r="I47" s="1042"/>
      <c r="J47" s="1042"/>
      <c r="K47" s="1042"/>
      <c r="L47" s="1042"/>
      <c r="M47" s="1042"/>
      <c r="N47" s="1042"/>
      <c r="O47" s="1043"/>
    </row>
    <row r="48" spans="2:15" s="11" customFormat="1" x14ac:dyDescent="0.25">
      <c r="B48" s="139" t="s">
        <v>223</v>
      </c>
      <c r="C48" s="482"/>
      <c r="D48" s="17"/>
      <c r="F48" s="1041"/>
      <c r="G48" s="1042"/>
      <c r="H48" s="1042"/>
      <c r="I48" s="1042"/>
      <c r="J48" s="1042"/>
      <c r="K48" s="1042"/>
      <c r="L48" s="1042"/>
      <c r="M48" s="1042"/>
      <c r="N48" s="1042"/>
      <c r="O48" s="1043"/>
    </row>
    <row r="49" spans="2:15" s="11" customFormat="1" ht="41.4" x14ac:dyDescent="0.25">
      <c r="B49" s="223" t="s">
        <v>224</v>
      </c>
      <c r="C49" s="224">
        <v>0</v>
      </c>
      <c r="D49" s="225"/>
      <c r="F49" s="1041"/>
      <c r="G49" s="1042"/>
      <c r="H49" s="1042"/>
      <c r="I49" s="1042"/>
      <c r="J49" s="1042"/>
      <c r="K49" s="1042"/>
      <c r="L49" s="1042"/>
      <c r="M49" s="1042"/>
      <c r="N49" s="1042"/>
      <c r="O49" s="1043"/>
    </row>
    <row r="50" spans="2:15" s="11" customFormat="1" ht="55.8" thickBot="1" x14ac:dyDescent="0.3">
      <c r="B50" s="226" t="s">
        <v>225</v>
      </c>
      <c r="C50" s="224">
        <v>0</v>
      </c>
      <c r="D50" s="227"/>
      <c r="F50" s="1044"/>
      <c r="G50" s="1045"/>
      <c r="H50" s="1045"/>
      <c r="I50" s="1045"/>
      <c r="J50" s="1045"/>
      <c r="K50" s="1045"/>
      <c r="L50" s="1045"/>
      <c r="M50" s="1045"/>
      <c r="N50" s="1045"/>
      <c r="O50" s="1046"/>
    </row>
    <row r="51" spans="2:15" s="11" customFormat="1" ht="15" customHeight="1" x14ac:dyDescent="0.25">
      <c r="B51" s="228"/>
      <c r="C51" s="229"/>
      <c r="D51" s="229"/>
      <c r="E51" s="17"/>
    </row>
    <row r="52" spans="2:15" s="11" customFormat="1" x14ac:dyDescent="0.25">
      <c r="B52" s="230" t="s">
        <v>226</v>
      </c>
      <c r="C52" s="229"/>
      <c r="D52" s="229"/>
      <c r="E52" s="17"/>
    </row>
    <row r="53" spans="2:15" s="11" customFormat="1" x14ac:dyDescent="0.25"/>
    <row r="54" spans="2:15" s="11" customFormat="1" x14ac:dyDescent="0.25">
      <c r="B54" s="61" t="s">
        <v>45</v>
      </c>
      <c r="C54" s="62">
        <v>2024</v>
      </c>
    </row>
    <row r="55" spans="2:15" s="11" customFormat="1" ht="16.2" x14ac:dyDescent="0.35">
      <c r="B55" s="58" t="s">
        <v>46</v>
      </c>
      <c r="C55" s="479">
        <f>SUM(C56:C58)</f>
        <v>0</v>
      </c>
      <c r="D55" s="470" t="s">
        <v>198</v>
      </c>
    </row>
    <row r="56" spans="2:15" s="11" customFormat="1" x14ac:dyDescent="0.25">
      <c r="B56" s="60" t="s">
        <v>47</v>
      </c>
      <c r="C56" s="479">
        <f>'Elenco analitico costi 2024'!C87</f>
        <v>0</v>
      </c>
      <c r="D56" s="17"/>
    </row>
    <row r="57" spans="2:15" s="11" customFormat="1" x14ac:dyDescent="0.25">
      <c r="B57" s="60" t="s">
        <v>48</v>
      </c>
      <c r="C57" s="479">
        <f>'Elenco analitico costi 2024'!C88</f>
        <v>0</v>
      </c>
      <c r="D57" s="17"/>
    </row>
    <row r="58" spans="2:15" s="11" customFormat="1" x14ac:dyDescent="0.25">
      <c r="B58" s="60" t="s">
        <v>49</v>
      </c>
      <c r="C58" s="479">
        <f>'Elenco analitico costi 2024'!C89</f>
        <v>0</v>
      </c>
      <c r="D58" s="17"/>
    </row>
    <row r="59" spans="2:15" s="11" customFormat="1" x14ac:dyDescent="0.25">
      <c r="E59" s="14"/>
    </row>
    <row r="60" spans="2:15" s="11" customFormat="1" x14ac:dyDescent="0.25"/>
    <row r="61" spans="2:15" s="11" customFormat="1" x14ac:dyDescent="0.25"/>
    <row r="62" spans="2:15" s="11" customFormat="1" x14ac:dyDescent="0.25"/>
    <row r="63" spans="2:15" s="11" customFormat="1" x14ac:dyDescent="0.25"/>
    <row r="64" spans="2:15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  <row r="298" s="11" customFormat="1" x14ac:dyDescent="0.25"/>
    <row r="299" s="11" customFormat="1" x14ac:dyDescent="0.25"/>
    <row r="300" s="11" customFormat="1" x14ac:dyDescent="0.25"/>
    <row r="301" s="11" customFormat="1" x14ac:dyDescent="0.25"/>
    <row r="302" s="11" customFormat="1" x14ac:dyDescent="0.25"/>
    <row r="303" s="11" customFormat="1" x14ac:dyDescent="0.25"/>
    <row r="304" s="11" customFormat="1" x14ac:dyDescent="0.25"/>
    <row r="305" s="11" customFormat="1" x14ac:dyDescent="0.25"/>
    <row r="306" s="11" customFormat="1" x14ac:dyDescent="0.25"/>
    <row r="307" s="11" customFormat="1" x14ac:dyDescent="0.25"/>
    <row r="308" s="11" customFormat="1" x14ac:dyDescent="0.25"/>
    <row r="309" s="11" customFormat="1" x14ac:dyDescent="0.25"/>
    <row r="310" s="11" customFormat="1" x14ac:dyDescent="0.25"/>
    <row r="311" s="11" customFormat="1" x14ac:dyDescent="0.25"/>
    <row r="312" s="11" customFormat="1" x14ac:dyDescent="0.25"/>
    <row r="313" s="11" customFormat="1" x14ac:dyDescent="0.25"/>
    <row r="314" s="11" customFormat="1" x14ac:dyDescent="0.25"/>
    <row r="315" s="11" customFormat="1" x14ac:dyDescent="0.25"/>
    <row r="316" s="11" customFormat="1" x14ac:dyDescent="0.25"/>
    <row r="317" s="11" customFormat="1" x14ac:dyDescent="0.25"/>
    <row r="318" s="11" customFormat="1" x14ac:dyDescent="0.25"/>
    <row r="319" s="11" customFormat="1" x14ac:dyDescent="0.25"/>
    <row r="320" s="11" customFormat="1" x14ac:dyDescent="0.25"/>
    <row r="321" s="11" customFormat="1" x14ac:dyDescent="0.25"/>
    <row r="322" s="11" customFormat="1" x14ac:dyDescent="0.25"/>
    <row r="323" s="11" customFormat="1" x14ac:dyDescent="0.25"/>
    <row r="324" s="11" customFormat="1" x14ac:dyDescent="0.25"/>
    <row r="325" s="11" customFormat="1" x14ac:dyDescent="0.25"/>
    <row r="326" s="11" customFormat="1" x14ac:dyDescent="0.25"/>
    <row r="327" s="11" customFormat="1" x14ac:dyDescent="0.25"/>
    <row r="328" s="11" customFormat="1" x14ac:dyDescent="0.25"/>
    <row r="329" s="11" customFormat="1" x14ac:dyDescent="0.25"/>
    <row r="330" s="11" customFormat="1" x14ac:dyDescent="0.25"/>
    <row r="331" s="11" customFormat="1" x14ac:dyDescent="0.25"/>
    <row r="332" s="11" customFormat="1" x14ac:dyDescent="0.25"/>
    <row r="333" s="11" customFormat="1" x14ac:dyDescent="0.25"/>
    <row r="334" s="11" customFormat="1" x14ac:dyDescent="0.25"/>
    <row r="335" s="11" customFormat="1" x14ac:dyDescent="0.25"/>
    <row r="336" s="11" customFormat="1" x14ac:dyDescent="0.25"/>
    <row r="337" s="11" customFormat="1" x14ac:dyDescent="0.25"/>
    <row r="338" s="11" customFormat="1" x14ac:dyDescent="0.25"/>
    <row r="339" s="11" customFormat="1" x14ac:dyDescent="0.25"/>
    <row r="340" s="11" customFormat="1" x14ac:dyDescent="0.25"/>
    <row r="341" s="11" customFormat="1" x14ac:dyDescent="0.25"/>
    <row r="342" s="11" customFormat="1" x14ac:dyDescent="0.25"/>
    <row r="343" s="11" customFormat="1" x14ac:dyDescent="0.25"/>
    <row r="344" s="11" customFormat="1" x14ac:dyDescent="0.25"/>
    <row r="345" s="11" customFormat="1" x14ac:dyDescent="0.25"/>
    <row r="346" s="11" customFormat="1" x14ac:dyDescent="0.25"/>
    <row r="347" s="11" customFormat="1" x14ac:dyDescent="0.25"/>
    <row r="348" s="11" customFormat="1" x14ac:dyDescent="0.25"/>
    <row r="349" s="11" customFormat="1" x14ac:dyDescent="0.25"/>
    <row r="350" s="11" customFormat="1" x14ac:dyDescent="0.25"/>
    <row r="351" s="11" customFormat="1" x14ac:dyDescent="0.25"/>
    <row r="352" s="11" customFormat="1" x14ac:dyDescent="0.25"/>
    <row r="353" s="11" customFormat="1" x14ac:dyDescent="0.25"/>
    <row r="354" s="11" customFormat="1" x14ac:dyDescent="0.25"/>
    <row r="355" s="11" customFormat="1" x14ac:dyDescent="0.25"/>
    <row r="356" s="11" customFormat="1" x14ac:dyDescent="0.25"/>
    <row r="357" s="11" customFormat="1" x14ac:dyDescent="0.25"/>
    <row r="358" s="11" customFormat="1" x14ac:dyDescent="0.25"/>
    <row r="359" s="11" customFormat="1" x14ac:dyDescent="0.25"/>
    <row r="360" s="11" customFormat="1" x14ac:dyDescent="0.25"/>
    <row r="361" s="11" customFormat="1" x14ac:dyDescent="0.25"/>
    <row r="362" s="11" customFormat="1" x14ac:dyDescent="0.25"/>
    <row r="363" s="11" customFormat="1" x14ac:dyDescent="0.25"/>
    <row r="364" s="11" customFormat="1" x14ac:dyDescent="0.25"/>
    <row r="365" s="11" customFormat="1" x14ac:dyDescent="0.25"/>
    <row r="366" s="11" customFormat="1" x14ac:dyDescent="0.25"/>
    <row r="367" s="11" customFormat="1" x14ac:dyDescent="0.25"/>
    <row r="368" s="11" customFormat="1" x14ac:dyDescent="0.25"/>
    <row r="369" s="11" customFormat="1" x14ac:dyDescent="0.25"/>
    <row r="370" s="11" customFormat="1" x14ac:dyDescent="0.25"/>
    <row r="371" s="11" customFormat="1" x14ac:dyDescent="0.25"/>
    <row r="372" s="11" customFormat="1" x14ac:dyDescent="0.25"/>
    <row r="373" s="11" customFormat="1" x14ac:dyDescent="0.25"/>
    <row r="374" s="11" customFormat="1" x14ac:dyDescent="0.25"/>
    <row r="375" s="11" customFormat="1" x14ac:dyDescent="0.25"/>
    <row r="376" s="11" customFormat="1" x14ac:dyDescent="0.25"/>
    <row r="377" s="11" customFormat="1" x14ac:dyDescent="0.25"/>
    <row r="378" s="11" customFormat="1" x14ac:dyDescent="0.25"/>
    <row r="379" s="11" customFormat="1" x14ac:dyDescent="0.25"/>
    <row r="380" s="11" customFormat="1" x14ac:dyDescent="0.25"/>
    <row r="381" s="11" customFormat="1" x14ac:dyDescent="0.25"/>
    <row r="382" s="11" customFormat="1" x14ac:dyDescent="0.25"/>
    <row r="383" s="11" customFormat="1" x14ac:dyDescent="0.25"/>
    <row r="384" s="11" customFormat="1" x14ac:dyDescent="0.25"/>
    <row r="385" s="11" customFormat="1" x14ac:dyDescent="0.25"/>
    <row r="386" s="11" customFormat="1" x14ac:dyDescent="0.25"/>
    <row r="387" s="11" customFormat="1" x14ac:dyDescent="0.25"/>
    <row r="388" s="11" customFormat="1" x14ac:dyDescent="0.25"/>
    <row r="389" s="11" customFormat="1" x14ac:dyDescent="0.25"/>
    <row r="390" s="11" customFormat="1" x14ac:dyDescent="0.25"/>
    <row r="391" s="11" customFormat="1" x14ac:dyDescent="0.25"/>
    <row r="392" s="11" customFormat="1" x14ac:dyDescent="0.25"/>
    <row r="393" s="11" customFormat="1" x14ac:dyDescent="0.25"/>
    <row r="394" s="11" customFormat="1" x14ac:dyDescent="0.25"/>
    <row r="395" s="11" customFormat="1" x14ac:dyDescent="0.25"/>
    <row r="396" s="11" customFormat="1" x14ac:dyDescent="0.25"/>
    <row r="397" s="11" customFormat="1" x14ac:dyDescent="0.25"/>
    <row r="398" s="11" customFormat="1" x14ac:dyDescent="0.25"/>
    <row r="399" s="11" customFormat="1" x14ac:dyDescent="0.25"/>
    <row r="400" s="11" customFormat="1" x14ac:dyDescent="0.25"/>
    <row r="401" s="11" customFormat="1" x14ac:dyDescent="0.25"/>
    <row r="402" s="11" customFormat="1" x14ac:dyDescent="0.25"/>
    <row r="403" s="11" customFormat="1" x14ac:dyDescent="0.25"/>
    <row r="404" s="11" customFormat="1" x14ac:dyDescent="0.25"/>
    <row r="405" s="11" customFormat="1" x14ac:dyDescent="0.25"/>
    <row r="406" s="11" customFormat="1" x14ac:dyDescent="0.25"/>
    <row r="407" s="11" customFormat="1" x14ac:dyDescent="0.25"/>
    <row r="408" s="11" customFormat="1" x14ac:dyDescent="0.25"/>
    <row r="409" s="11" customFormat="1" x14ac:dyDescent="0.25"/>
    <row r="410" s="11" customFormat="1" x14ac:dyDescent="0.25"/>
    <row r="411" s="11" customFormat="1" x14ac:dyDescent="0.25"/>
    <row r="412" s="11" customFormat="1" x14ac:dyDescent="0.25"/>
    <row r="413" s="11" customFormat="1" x14ac:dyDescent="0.25"/>
    <row r="414" s="11" customFormat="1" x14ac:dyDescent="0.25"/>
    <row r="415" s="11" customFormat="1" x14ac:dyDescent="0.25"/>
    <row r="416" s="11" customFormat="1" x14ac:dyDescent="0.25"/>
    <row r="417" s="11" customFormat="1" x14ac:dyDescent="0.25"/>
    <row r="418" s="11" customFormat="1" x14ac:dyDescent="0.25"/>
    <row r="419" s="11" customFormat="1" x14ac:dyDescent="0.25"/>
    <row r="420" s="11" customFormat="1" x14ac:dyDescent="0.25"/>
    <row r="421" s="11" customFormat="1" x14ac:dyDescent="0.25"/>
    <row r="422" s="11" customFormat="1" x14ac:dyDescent="0.25"/>
    <row r="423" s="11" customFormat="1" x14ac:dyDescent="0.25"/>
    <row r="424" s="11" customFormat="1" x14ac:dyDescent="0.25"/>
    <row r="425" s="11" customFormat="1" x14ac:dyDescent="0.25"/>
    <row r="426" s="11" customFormat="1" x14ac:dyDescent="0.25"/>
    <row r="427" s="11" customFormat="1" x14ac:dyDescent="0.25"/>
    <row r="428" s="11" customFormat="1" x14ac:dyDescent="0.25"/>
    <row r="429" s="11" customFormat="1" x14ac:dyDescent="0.25"/>
    <row r="430" s="11" customFormat="1" x14ac:dyDescent="0.25"/>
    <row r="431" s="11" customFormat="1" x14ac:dyDescent="0.25"/>
    <row r="432" s="11" customFormat="1" x14ac:dyDescent="0.25"/>
    <row r="433" s="11" customFormat="1" x14ac:dyDescent="0.25"/>
    <row r="434" s="11" customFormat="1" x14ac:dyDescent="0.25"/>
    <row r="435" s="11" customFormat="1" x14ac:dyDescent="0.25"/>
    <row r="436" s="11" customFormat="1" x14ac:dyDescent="0.25"/>
    <row r="437" s="11" customFormat="1" x14ac:dyDescent="0.25"/>
    <row r="438" s="11" customFormat="1" x14ac:dyDescent="0.25"/>
    <row r="439" s="11" customFormat="1" x14ac:dyDescent="0.25"/>
    <row r="440" s="11" customFormat="1" x14ac:dyDescent="0.25"/>
    <row r="441" s="11" customFormat="1" x14ac:dyDescent="0.25"/>
    <row r="442" s="11" customFormat="1" x14ac:dyDescent="0.25"/>
    <row r="443" s="11" customFormat="1" x14ac:dyDescent="0.25"/>
    <row r="444" s="11" customFormat="1" x14ac:dyDescent="0.25"/>
    <row r="445" s="11" customFormat="1" x14ac:dyDescent="0.25"/>
    <row r="446" s="11" customFormat="1" x14ac:dyDescent="0.25"/>
    <row r="447" s="11" customFormat="1" x14ac:dyDescent="0.25"/>
    <row r="448" s="11" customFormat="1" x14ac:dyDescent="0.25"/>
    <row r="449" s="11" customFormat="1" x14ac:dyDescent="0.25"/>
    <row r="450" s="11" customFormat="1" x14ac:dyDescent="0.25"/>
    <row r="451" s="11" customFormat="1" x14ac:dyDescent="0.25"/>
    <row r="452" s="11" customFormat="1" x14ac:dyDescent="0.25"/>
    <row r="453" s="11" customFormat="1" x14ac:dyDescent="0.25"/>
    <row r="454" s="11" customFormat="1" x14ac:dyDescent="0.25"/>
    <row r="455" s="11" customFormat="1" x14ac:dyDescent="0.25"/>
    <row r="456" s="11" customFormat="1" x14ac:dyDescent="0.25"/>
    <row r="457" s="11" customFormat="1" x14ac:dyDescent="0.25"/>
    <row r="458" s="11" customFormat="1" x14ac:dyDescent="0.25"/>
    <row r="459" s="11" customFormat="1" x14ac:dyDescent="0.25"/>
    <row r="460" s="11" customFormat="1" x14ac:dyDescent="0.25"/>
    <row r="461" s="11" customFormat="1" x14ac:dyDescent="0.25"/>
    <row r="462" s="11" customFormat="1" x14ac:dyDescent="0.25"/>
    <row r="463" s="11" customFormat="1" x14ac:dyDescent="0.25"/>
    <row r="464" s="11" customFormat="1" x14ac:dyDescent="0.25"/>
    <row r="465" s="11" customFormat="1" x14ac:dyDescent="0.25"/>
    <row r="466" s="11" customFormat="1" x14ac:dyDescent="0.25"/>
    <row r="467" s="11" customFormat="1" x14ac:dyDescent="0.25"/>
    <row r="468" s="11" customFormat="1" x14ac:dyDescent="0.25"/>
    <row r="469" s="11" customFormat="1" x14ac:dyDescent="0.25"/>
    <row r="470" s="11" customFormat="1" x14ac:dyDescent="0.25"/>
    <row r="471" s="11" customFormat="1" x14ac:dyDescent="0.25"/>
    <row r="472" s="11" customFormat="1" x14ac:dyDescent="0.25"/>
    <row r="473" s="11" customFormat="1" x14ac:dyDescent="0.25"/>
    <row r="474" s="11" customFormat="1" x14ac:dyDescent="0.25"/>
    <row r="475" s="11" customFormat="1" x14ac:dyDescent="0.25"/>
    <row r="476" s="11" customFormat="1" x14ac:dyDescent="0.25"/>
    <row r="477" s="11" customFormat="1" x14ac:dyDescent="0.25"/>
    <row r="478" s="11" customFormat="1" x14ac:dyDescent="0.25"/>
    <row r="479" s="11" customFormat="1" x14ac:dyDescent="0.25"/>
    <row r="480" s="11" customFormat="1" x14ac:dyDescent="0.25"/>
    <row r="481" s="11" customFormat="1" x14ac:dyDescent="0.25"/>
    <row r="482" s="11" customFormat="1" x14ac:dyDescent="0.25"/>
    <row r="483" s="11" customFormat="1" x14ac:dyDescent="0.25"/>
    <row r="484" s="11" customFormat="1" x14ac:dyDescent="0.25"/>
    <row r="485" s="11" customFormat="1" x14ac:dyDescent="0.25"/>
    <row r="486" s="11" customFormat="1" x14ac:dyDescent="0.25"/>
    <row r="487" s="11" customFormat="1" x14ac:dyDescent="0.25"/>
    <row r="488" s="11" customFormat="1" x14ac:dyDescent="0.25"/>
    <row r="489" s="11" customFormat="1" x14ac:dyDescent="0.25"/>
    <row r="490" s="11" customFormat="1" x14ac:dyDescent="0.25"/>
    <row r="491" s="11" customFormat="1" x14ac:dyDescent="0.25"/>
    <row r="492" s="11" customFormat="1" x14ac:dyDescent="0.25"/>
    <row r="493" s="11" customFormat="1" x14ac:dyDescent="0.25"/>
    <row r="494" s="11" customFormat="1" x14ac:dyDescent="0.25"/>
    <row r="495" s="11" customFormat="1" x14ac:dyDescent="0.25"/>
    <row r="496" s="11" customFormat="1" x14ac:dyDescent="0.25"/>
    <row r="497" s="11" customFormat="1" x14ac:dyDescent="0.25"/>
    <row r="498" s="11" customFormat="1" x14ac:dyDescent="0.25"/>
    <row r="499" s="11" customFormat="1" x14ac:dyDescent="0.25"/>
    <row r="500" s="11" customFormat="1" x14ac:dyDescent="0.25"/>
    <row r="501" s="11" customFormat="1" x14ac:dyDescent="0.25"/>
    <row r="502" s="11" customFormat="1" x14ac:dyDescent="0.25"/>
    <row r="503" s="11" customFormat="1" x14ac:dyDescent="0.25"/>
    <row r="504" s="11" customFormat="1" x14ac:dyDescent="0.25"/>
    <row r="505" s="11" customFormat="1" x14ac:dyDescent="0.25"/>
    <row r="506" s="11" customFormat="1" x14ac:dyDescent="0.25"/>
    <row r="507" s="11" customFormat="1" x14ac:dyDescent="0.25"/>
    <row r="508" s="11" customFormat="1" x14ac:dyDescent="0.25"/>
    <row r="509" s="11" customFormat="1" x14ac:dyDescent="0.25"/>
    <row r="510" s="11" customFormat="1" x14ac:dyDescent="0.25"/>
    <row r="511" s="11" customFormat="1" x14ac:dyDescent="0.25"/>
    <row r="512" s="11" customFormat="1" x14ac:dyDescent="0.25"/>
    <row r="513" s="11" customFormat="1" x14ac:dyDescent="0.25"/>
    <row r="514" s="11" customFormat="1" x14ac:dyDescent="0.25"/>
    <row r="515" s="11" customFormat="1" x14ac:dyDescent="0.25"/>
    <row r="516" s="11" customFormat="1" x14ac:dyDescent="0.25"/>
    <row r="517" s="11" customFormat="1" x14ac:dyDescent="0.25"/>
    <row r="518" s="11" customFormat="1" x14ac:dyDescent="0.25"/>
    <row r="519" s="11" customFormat="1" x14ac:dyDescent="0.25"/>
    <row r="520" s="11" customFormat="1" x14ac:dyDescent="0.25"/>
    <row r="521" s="11" customFormat="1" x14ac:dyDescent="0.25"/>
    <row r="522" s="11" customFormat="1" x14ac:dyDescent="0.25"/>
    <row r="523" s="11" customFormat="1" x14ac:dyDescent="0.25"/>
    <row r="524" s="11" customFormat="1" x14ac:dyDescent="0.25"/>
    <row r="525" s="11" customFormat="1" x14ac:dyDescent="0.25"/>
    <row r="526" s="11" customFormat="1" x14ac:dyDescent="0.25"/>
    <row r="527" s="11" customFormat="1" x14ac:dyDescent="0.25"/>
    <row r="528" s="11" customFormat="1" x14ac:dyDescent="0.25"/>
    <row r="529" s="11" customFormat="1" x14ac:dyDescent="0.25"/>
    <row r="530" s="11" customFormat="1" x14ac:dyDescent="0.25"/>
    <row r="531" s="11" customFormat="1" x14ac:dyDescent="0.25"/>
    <row r="532" s="11" customFormat="1" x14ac:dyDescent="0.25"/>
    <row r="533" s="11" customFormat="1" x14ac:dyDescent="0.25"/>
    <row r="534" s="11" customFormat="1" x14ac:dyDescent="0.25"/>
    <row r="535" s="11" customFormat="1" x14ac:dyDescent="0.25"/>
    <row r="536" s="11" customFormat="1" x14ac:dyDescent="0.25"/>
    <row r="537" s="11" customFormat="1" x14ac:dyDescent="0.25"/>
    <row r="538" s="11" customFormat="1" x14ac:dyDescent="0.25"/>
    <row r="539" s="11" customFormat="1" x14ac:dyDescent="0.25"/>
    <row r="540" s="11" customFormat="1" x14ac:dyDescent="0.25"/>
    <row r="541" s="11" customFormat="1" x14ac:dyDescent="0.25"/>
    <row r="542" s="11" customFormat="1" x14ac:dyDescent="0.25"/>
    <row r="543" s="11" customFormat="1" x14ac:dyDescent="0.25"/>
    <row r="544" s="11" customFormat="1" x14ac:dyDescent="0.25"/>
    <row r="545" s="11" customFormat="1" x14ac:dyDescent="0.25"/>
    <row r="546" s="11" customFormat="1" x14ac:dyDescent="0.25"/>
    <row r="547" s="11" customFormat="1" x14ac:dyDescent="0.25"/>
    <row r="548" s="11" customFormat="1" x14ac:dyDescent="0.25"/>
    <row r="549" s="11" customFormat="1" x14ac:dyDescent="0.25"/>
    <row r="550" s="11" customFormat="1" x14ac:dyDescent="0.25"/>
    <row r="551" s="11" customFormat="1" x14ac:dyDescent="0.25"/>
    <row r="552" s="11" customFormat="1" x14ac:dyDescent="0.25"/>
    <row r="553" s="11" customFormat="1" x14ac:dyDescent="0.25"/>
    <row r="554" s="11" customFormat="1" x14ac:dyDescent="0.25"/>
    <row r="555" s="11" customFormat="1" x14ac:dyDescent="0.25"/>
    <row r="556" s="11" customFormat="1" x14ac:dyDescent="0.25"/>
    <row r="557" s="11" customFormat="1" x14ac:dyDescent="0.25"/>
    <row r="558" s="11" customFormat="1" x14ac:dyDescent="0.25"/>
    <row r="559" s="11" customFormat="1" x14ac:dyDescent="0.25"/>
    <row r="560" s="11" customFormat="1" x14ac:dyDescent="0.25"/>
    <row r="561" s="11" customFormat="1" x14ac:dyDescent="0.25"/>
    <row r="562" s="11" customFormat="1" x14ac:dyDescent="0.25"/>
    <row r="563" s="11" customFormat="1" x14ac:dyDescent="0.25"/>
    <row r="564" s="11" customFormat="1" x14ac:dyDescent="0.25"/>
    <row r="565" s="11" customFormat="1" x14ac:dyDescent="0.25"/>
    <row r="566" s="11" customFormat="1" x14ac:dyDescent="0.25"/>
    <row r="567" s="11" customFormat="1" x14ac:dyDescent="0.25"/>
    <row r="568" s="11" customFormat="1" x14ac:dyDescent="0.25"/>
    <row r="569" s="11" customFormat="1" x14ac:dyDescent="0.25"/>
    <row r="570" s="11" customFormat="1" x14ac:dyDescent="0.25"/>
    <row r="571" s="11" customFormat="1" x14ac:dyDescent="0.25"/>
    <row r="572" s="11" customFormat="1" x14ac:dyDescent="0.25"/>
    <row r="573" s="11" customFormat="1" x14ac:dyDescent="0.25"/>
    <row r="574" s="11" customFormat="1" x14ac:dyDescent="0.25"/>
    <row r="575" s="11" customFormat="1" x14ac:dyDescent="0.25"/>
    <row r="576" s="11" customFormat="1" x14ac:dyDescent="0.25"/>
    <row r="577" s="11" customFormat="1" x14ac:dyDescent="0.25"/>
    <row r="578" s="11" customFormat="1" x14ac:dyDescent="0.25"/>
    <row r="579" s="11" customFormat="1" x14ac:dyDescent="0.25"/>
    <row r="580" s="11" customFormat="1" x14ac:dyDescent="0.25"/>
    <row r="581" s="11" customFormat="1" x14ac:dyDescent="0.25"/>
    <row r="582" s="11" customFormat="1" x14ac:dyDescent="0.25"/>
    <row r="583" s="11" customFormat="1" x14ac:dyDescent="0.25"/>
    <row r="584" s="11" customFormat="1" x14ac:dyDescent="0.25"/>
    <row r="585" s="11" customFormat="1" x14ac:dyDescent="0.25"/>
    <row r="586" s="11" customFormat="1" x14ac:dyDescent="0.25"/>
    <row r="587" s="11" customFormat="1" x14ac:dyDescent="0.25"/>
    <row r="588" s="11" customFormat="1" x14ac:dyDescent="0.25"/>
    <row r="589" s="11" customFormat="1" x14ac:dyDescent="0.25"/>
    <row r="590" s="11" customFormat="1" x14ac:dyDescent="0.25"/>
    <row r="591" s="11" customFormat="1" x14ac:dyDescent="0.25"/>
    <row r="592" s="11" customFormat="1" x14ac:dyDescent="0.25"/>
    <row r="593" s="11" customFormat="1" x14ac:dyDescent="0.25"/>
    <row r="594" s="11" customFormat="1" x14ac:dyDescent="0.25"/>
    <row r="595" s="11" customFormat="1" x14ac:dyDescent="0.25"/>
    <row r="596" s="11" customFormat="1" x14ac:dyDescent="0.25"/>
    <row r="597" s="11" customFormat="1" x14ac:dyDescent="0.25"/>
    <row r="598" s="11" customFormat="1" x14ac:dyDescent="0.25"/>
    <row r="599" s="11" customFormat="1" x14ac:dyDescent="0.25"/>
    <row r="600" s="11" customFormat="1" x14ac:dyDescent="0.25"/>
    <row r="601" s="11" customFormat="1" x14ac:dyDescent="0.25"/>
    <row r="602" s="11" customFormat="1" x14ac:dyDescent="0.25"/>
    <row r="603" s="11" customFormat="1" x14ac:dyDescent="0.25"/>
    <row r="604" s="11" customFormat="1" x14ac:dyDescent="0.25"/>
    <row r="605" s="11" customFormat="1" x14ac:dyDescent="0.25"/>
    <row r="606" s="11" customFormat="1" x14ac:dyDescent="0.25"/>
    <row r="607" s="11" customFormat="1" x14ac:dyDescent="0.25"/>
    <row r="608" s="11" customFormat="1" x14ac:dyDescent="0.25"/>
    <row r="609" s="11" customFormat="1" x14ac:dyDescent="0.25"/>
    <row r="610" s="11" customFormat="1" x14ac:dyDescent="0.25"/>
    <row r="611" s="11" customFormat="1" x14ac:dyDescent="0.25"/>
    <row r="612" s="11" customFormat="1" x14ac:dyDescent="0.25"/>
    <row r="613" s="11" customFormat="1" x14ac:dyDescent="0.25"/>
    <row r="614" s="11" customFormat="1" x14ac:dyDescent="0.25"/>
    <row r="615" s="11" customFormat="1" x14ac:dyDescent="0.25"/>
    <row r="616" s="11" customFormat="1" x14ac:dyDescent="0.25"/>
    <row r="617" s="11" customFormat="1" x14ac:dyDescent="0.25"/>
    <row r="618" s="11" customFormat="1" x14ac:dyDescent="0.25"/>
    <row r="619" s="11" customFormat="1" x14ac:dyDescent="0.25"/>
    <row r="620" s="11" customFormat="1" x14ac:dyDescent="0.25"/>
    <row r="621" s="11" customFormat="1" x14ac:dyDescent="0.25"/>
    <row r="622" s="11" customFormat="1" x14ac:dyDescent="0.25"/>
    <row r="623" s="11" customFormat="1" x14ac:dyDescent="0.25"/>
    <row r="624" s="11" customFormat="1" x14ac:dyDescent="0.25"/>
    <row r="625" s="11" customFormat="1" x14ac:dyDescent="0.25"/>
    <row r="626" s="11" customFormat="1" x14ac:dyDescent="0.25"/>
    <row r="627" s="11" customFormat="1" x14ac:dyDescent="0.25"/>
    <row r="628" s="11" customFormat="1" x14ac:dyDescent="0.25"/>
    <row r="629" s="11" customFormat="1" x14ac:dyDescent="0.25"/>
    <row r="630" s="11" customFormat="1" x14ac:dyDescent="0.25"/>
    <row r="631" s="11" customFormat="1" x14ac:dyDescent="0.25"/>
    <row r="632" s="11" customFormat="1" x14ac:dyDescent="0.25"/>
    <row r="633" s="11" customFormat="1" x14ac:dyDescent="0.25"/>
    <row r="634" s="11" customFormat="1" x14ac:dyDescent="0.25"/>
    <row r="635" s="11" customFormat="1" x14ac:dyDescent="0.25"/>
    <row r="636" s="11" customFormat="1" x14ac:dyDescent="0.25"/>
    <row r="637" s="11" customFormat="1" x14ac:dyDescent="0.25"/>
    <row r="638" s="11" customFormat="1" x14ac:dyDescent="0.25"/>
    <row r="639" s="11" customFormat="1" x14ac:dyDescent="0.25"/>
    <row r="640" s="11" customFormat="1" x14ac:dyDescent="0.25"/>
    <row r="641" s="11" customFormat="1" x14ac:dyDescent="0.25"/>
    <row r="642" s="11" customFormat="1" x14ac:dyDescent="0.25"/>
    <row r="643" s="11" customFormat="1" x14ac:dyDescent="0.25"/>
    <row r="644" s="11" customFormat="1" x14ac:dyDescent="0.25"/>
    <row r="645" s="11" customFormat="1" x14ac:dyDescent="0.25"/>
    <row r="646" s="11" customFormat="1" x14ac:dyDescent="0.25"/>
    <row r="647" s="11" customFormat="1" x14ac:dyDescent="0.25"/>
    <row r="648" s="11" customFormat="1" x14ac:dyDescent="0.25"/>
    <row r="649" s="11" customFormat="1" x14ac:dyDescent="0.25"/>
    <row r="650" s="11" customFormat="1" x14ac:dyDescent="0.25"/>
    <row r="651" s="11" customFormat="1" x14ac:dyDescent="0.25"/>
    <row r="652" s="11" customFormat="1" x14ac:dyDescent="0.25"/>
    <row r="653" s="11" customFormat="1" x14ac:dyDescent="0.25"/>
    <row r="654" s="11" customFormat="1" x14ac:dyDescent="0.25"/>
    <row r="655" s="11" customFormat="1" x14ac:dyDescent="0.25"/>
    <row r="656" s="11" customFormat="1" x14ac:dyDescent="0.25"/>
    <row r="657" s="11" customFormat="1" x14ac:dyDescent="0.25"/>
    <row r="658" s="11" customFormat="1" x14ac:dyDescent="0.25"/>
    <row r="659" s="11" customFormat="1" x14ac:dyDescent="0.25"/>
    <row r="660" s="11" customFormat="1" x14ac:dyDescent="0.25"/>
    <row r="661" s="11" customFormat="1" x14ac:dyDescent="0.25"/>
    <row r="662" s="11" customFormat="1" x14ac:dyDescent="0.25"/>
    <row r="663" s="11" customFormat="1" x14ac:dyDescent="0.25"/>
    <row r="664" s="11" customFormat="1" x14ac:dyDescent="0.25"/>
    <row r="665" s="11" customFormat="1" x14ac:dyDescent="0.25"/>
    <row r="666" s="11" customFormat="1" x14ac:dyDescent="0.25"/>
    <row r="667" s="11" customFormat="1" x14ac:dyDescent="0.25"/>
    <row r="668" s="11" customFormat="1" x14ac:dyDescent="0.25"/>
    <row r="669" s="11" customFormat="1" x14ac:dyDescent="0.25"/>
    <row r="670" s="11" customFormat="1" x14ac:dyDescent="0.25"/>
    <row r="671" s="11" customFormat="1" x14ac:dyDescent="0.25"/>
    <row r="672" s="11" customFormat="1" x14ac:dyDescent="0.25"/>
    <row r="673" s="11" customFormat="1" x14ac:dyDescent="0.25"/>
    <row r="674" s="11" customFormat="1" x14ac:dyDescent="0.25"/>
    <row r="675" s="11" customFormat="1" x14ac:dyDescent="0.25"/>
    <row r="676" s="11" customFormat="1" x14ac:dyDescent="0.25"/>
    <row r="677" s="11" customFormat="1" x14ac:dyDescent="0.25"/>
    <row r="678" s="11" customFormat="1" x14ac:dyDescent="0.25"/>
    <row r="679" s="11" customFormat="1" x14ac:dyDescent="0.25"/>
    <row r="680" s="11" customFormat="1" x14ac:dyDescent="0.25"/>
    <row r="681" s="11" customFormat="1" x14ac:dyDescent="0.25"/>
    <row r="682" s="11" customFormat="1" x14ac:dyDescent="0.25"/>
    <row r="683" s="11" customFormat="1" x14ac:dyDescent="0.25"/>
    <row r="684" s="11" customFormat="1" x14ac:dyDescent="0.25"/>
    <row r="685" s="11" customFormat="1" x14ac:dyDescent="0.25"/>
    <row r="686" s="11" customFormat="1" x14ac:dyDescent="0.25"/>
    <row r="687" s="11" customFormat="1" x14ac:dyDescent="0.25"/>
    <row r="688" s="11" customFormat="1" x14ac:dyDescent="0.25"/>
    <row r="689" s="11" customFormat="1" x14ac:dyDescent="0.25"/>
    <row r="690" s="11" customFormat="1" x14ac:dyDescent="0.25"/>
    <row r="691" s="11" customFormat="1" x14ac:dyDescent="0.25"/>
    <row r="692" s="11" customFormat="1" x14ac:dyDescent="0.25"/>
    <row r="693" s="11" customFormat="1" x14ac:dyDescent="0.25"/>
    <row r="694" s="11" customFormat="1" x14ac:dyDescent="0.25"/>
    <row r="695" s="11" customFormat="1" x14ac:dyDescent="0.25"/>
    <row r="696" s="11" customFormat="1" x14ac:dyDescent="0.25"/>
    <row r="697" s="11" customFormat="1" x14ac:dyDescent="0.25"/>
    <row r="698" s="11" customFormat="1" x14ac:dyDescent="0.25"/>
    <row r="699" s="11" customFormat="1" x14ac:dyDescent="0.25"/>
    <row r="700" s="11" customFormat="1" x14ac:dyDescent="0.25"/>
    <row r="701" s="11" customFormat="1" x14ac:dyDescent="0.25"/>
    <row r="702" s="11" customFormat="1" x14ac:dyDescent="0.25"/>
    <row r="703" s="11" customFormat="1" x14ac:dyDescent="0.25"/>
    <row r="704" s="11" customFormat="1" x14ac:dyDescent="0.25"/>
    <row r="705" s="11" customFormat="1" x14ac:dyDescent="0.25"/>
    <row r="706" s="11" customFormat="1" x14ac:dyDescent="0.25"/>
    <row r="707" s="11" customFormat="1" x14ac:dyDescent="0.25"/>
    <row r="708" s="11" customFormat="1" x14ac:dyDescent="0.25"/>
    <row r="709" s="11" customFormat="1" x14ac:dyDescent="0.25"/>
    <row r="710" s="11" customFormat="1" x14ac:dyDescent="0.25"/>
    <row r="711" s="11" customFormat="1" x14ac:dyDescent="0.25"/>
    <row r="712" s="11" customFormat="1" x14ac:dyDescent="0.25"/>
    <row r="713" s="11" customFormat="1" x14ac:dyDescent="0.25"/>
    <row r="714" s="11" customFormat="1" x14ac:dyDescent="0.25"/>
    <row r="715" s="11" customFormat="1" x14ac:dyDescent="0.25"/>
    <row r="716" s="11" customFormat="1" x14ac:dyDescent="0.25"/>
    <row r="717" s="11" customFormat="1" x14ac:dyDescent="0.25"/>
    <row r="718" s="11" customFormat="1" x14ac:dyDescent="0.25"/>
    <row r="719" s="11" customFormat="1" x14ac:dyDescent="0.25"/>
    <row r="720" s="11" customFormat="1" x14ac:dyDescent="0.25"/>
    <row r="721" s="11" customFormat="1" x14ac:dyDescent="0.25"/>
    <row r="722" s="11" customFormat="1" x14ac:dyDescent="0.25"/>
    <row r="723" s="11" customFormat="1" x14ac:dyDescent="0.25"/>
    <row r="724" s="11" customFormat="1" x14ac:dyDescent="0.25"/>
    <row r="725" s="11" customFormat="1" x14ac:dyDescent="0.25"/>
    <row r="726" s="11" customFormat="1" x14ac:dyDescent="0.25"/>
    <row r="727" s="11" customFormat="1" x14ac:dyDescent="0.25"/>
    <row r="728" s="11" customFormat="1" x14ac:dyDescent="0.25"/>
    <row r="729" s="11" customFormat="1" x14ac:dyDescent="0.25"/>
    <row r="730" s="11" customFormat="1" x14ac:dyDescent="0.25"/>
    <row r="731" s="11" customFormat="1" x14ac:dyDescent="0.25"/>
    <row r="732" s="11" customFormat="1" x14ac:dyDescent="0.25"/>
    <row r="733" s="11" customFormat="1" x14ac:dyDescent="0.25"/>
    <row r="734" s="11" customFormat="1" x14ac:dyDescent="0.25"/>
    <row r="735" s="11" customFormat="1" x14ac:dyDescent="0.25"/>
    <row r="736" s="11" customFormat="1" x14ac:dyDescent="0.25"/>
    <row r="737" s="11" customFormat="1" x14ac:dyDescent="0.25"/>
    <row r="738" s="11" customFormat="1" x14ac:dyDescent="0.25"/>
    <row r="739" s="11" customFormat="1" x14ac:dyDescent="0.25"/>
    <row r="740" s="11" customFormat="1" x14ac:dyDescent="0.25"/>
    <row r="741" s="11" customFormat="1" x14ac:dyDescent="0.25"/>
    <row r="742" s="11" customFormat="1" x14ac:dyDescent="0.25"/>
    <row r="743" s="11" customFormat="1" x14ac:dyDescent="0.25"/>
    <row r="744" s="11" customFormat="1" x14ac:dyDescent="0.25"/>
    <row r="745" s="11" customFormat="1" x14ac:dyDescent="0.25"/>
    <row r="746" s="11" customFormat="1" x14ac:dyDescent="0.25"/>
    <row r="747" s="11" customFormat="1" x14ac:dyDescent="0.25"/>
    <row r="748" s="11" customFormat="1" x14ac:dyDescent="0.25"/>
    <row r="749" s="11" customFormat="1" x14ac:dyDescent="0.25"/>
    <row r="750" s="11" customFormat="1" x14ac:dyDescent="0.25"/>
    <row r="751" s="11" customFormat="1" x14ac:dyDescent="0.25"/>
    <row r="752" s="11" customFormat="1" x14ac:dyDescent="0.25"/>
    <row r="753" s="11" customFormat="1" x14ac:dyDescent="0.25"/>
    <row r="754" s="11" customFormat="1" x14ac:dyDescent="0.25"/>
    <row r="755" s="11" customFormat="1" x14ac:dyDescent="0.25"/>
    <row r="756" s="11" customFormat="1" x14ac:dyDescent="0.25"/>
    <row r="757" s="11" customFormat="1" x14ac:dyDescent="0.25"/>
    <row r="758" s="11" customFormat="1" x14ac:dyDescent="0.25"/>
    <row r="759" s="11" customFormat="1" x14ac:dyDescent="0.25"/>
    <row r="760" s="11" customFormat="1" x14ac:dyDescent="0.25"/>
    <row r="761" s="11" customFormat="1" x14ac:dyDescent="0.25"/>
    <row r="762" s="11" customFormat="1" x14ac:dyDescent="0.25"/>
    <row r="763" s="11" customFormat="1" x14ac:dyDescent="0.25"/>
    <row r="764" s="11" customFormat="1" x14ac:dyDescent="0.25"/>
    <row r="765" s="11" customFormat="1" x14ac:dyDescent="0.25"/>
    <row r="766" s="11" customFormat="1" x14ac:dyDescent="0.25"/>
    <row r="767" s="11" customFormat="1" x14ac:dyDescent="0.25"/>
    <row r="768" s="11" customFormat="1" x14ac:dyDescent="0.25"/>
    <row r="769" s="11" customFormat="1" x14ac:dyDescent="0.25"/>
    <row r="770" s="11" customFormat="1" x14ac:dyDescent="0.25"/>
    <row r="771" s="11" customFormat="1" x14ac:dyDescent="0.25"/>
    <row r="772" s="11" customFormat="1" x14ac:dyDescent="0.25"/>
    <row r="773" s="11" customFormat="1" x14ac:dyDescent="0.25"/>
    <row r="774" s="11" customFormat="1" x14ac:dyDescent="0.25"/>
    <row r="775" s="11" customFormat="1" x14ac:dyDescent="0.25"/>
    <row r="776" s="11" customFormat="1" x14ac:dyDescent="0.25"/>
    <row r="777" s="11" customFormat="1" x14ac:dyDescent="0.25"/>
    <row r="778" s="11" customFormat="1" x14ac:dyDescent="0.25"/>
    <row r="779" s="11" customFormat="1" x14ac:dyDescent="0.25"/>
    <row r="780" s="11" customFormat="1" x14ac:dyDescent="0.25"/>
    <row r="781" s="11" customFormat="1" x14ac:dyDescent="0.25"/>
    <row r="782" s="11" customFormat="1" x14ac:dyDescent="0.25"/>
    <row r="783" s="11" customFormat="1" x14ac:dyDescent="0.25"/>
    <row r="784" s="11" customFormat="1" x14ac:dyDescent="0.25"/>
    <row r="785" s="11" customFormat="1" x14ac:dyDescent="0.25"/>
    <row r="786" s="11" customFormat="1" x14ac:dyDescent="0.25"/>
    <row r="787" s="11" customFormat="1" x14ac:dyDescent="0.25"/>
    <row r="788" s="11" customFormat="1" x14ac:dyDescent="0.25"/>
    <row r="789" s="11" customFormat="1" x14ac:dyDescent="0.25"/>
    <row r="790" s="11" customFormat="1" x14ac:dyDescent="0.25"/>
    <row r="791" s="11" customFormat="1" x14ac:dyDescent="0.25"/>
    <row r="792" s="11" customFormat="1" x14ac:dyDescent="0.25"/>
    <row r="793" s="11" customFormat="1" x14ac:dyDescent="0.25"/>
    <row r="794" s="11" customFormat="1" x14ac:dyDescent="0.25"/>
    <row r="795" s="11" customFormat="1" x14ac:dyDescent="0.25"/>
    <row r="796" s="11" customFormat="1" x14ac:dyDescent="0.25"/>
    <row r="797" s="11" customFormat="1" x14ac:dyDescent="0.25"/>
    <row r="798" s="11" customFormat="1" x14ac:dyDescent="0.25"/>
    <row r="799" s="11" customFormat="1" x14ac:dyDescent="0.25"/>
    <row r="800" s="11" customFormat="1" x14ac:dyDescent="0.25"/>
    <row r="801" s="11" customFormat="1" x14ac:dyDescent="0.25"/>
    <row r="802" s="11" customFormat="1" x14ac:dyDescent="0.25"/>
    <row r="803" s="11" customFormat="1" x14ac:dyDescent="0.25"/>
    <row r="804" s="11" customFormat="1" x14ac:dyDescent="0.25"/>
    <row r="805" s="11" customFormat="1" x14ac:dyDescent="0.25"/>
    <row r="806" s="11" customFormat="1" x14ac:dyDescent="0.25"/>
    <row r="807" s="11" customFormat="1" x14ac:dyDescent="0.25"/>
    <row r="808" s="11" customFormat="1" x14ac:dyDescent="0.25"/>
    <row r="809" s="11" customFormat="1" x14ac:dyDescent="0.25"/>
    <row r="810" s="11" customFormat="1" x14ac:dyDescent="0.25"/>
    <row r="811" s="11" customFormat="1" x14ac:dyDescent="0.25"/>
    <row r="812" s="11" customFormat="1" x14ac:dyDescent="0.25"/>
    <row r="813" s="11" customFormat="1" x14ac:dyDescent="0.25"/>
    <row r="814" s="11" customFormat="1" x14ac:dyDescent="0.25"/>
    <row r="815" s="11" customFormat="1" x14ac:dyDescent="0.25"/>
    <row r="816" s="11" customFormat="1" x14ac:dyDescent="0.25"/>
    <row r="817" s="11" customFormat="1" x14ac:dyDescent="0.25"/>
    <row r="818" s="11" customFormat="1" x14ac:dyDescent="0.25"/>
    <row r="819" s="11" customFormat="1" x14ac:dyDescent="0.25"/>
    <row r="820" s="11" customFormat="1" x14ac:dyDescent="0.25"/>
    <row r="821" s="11" customFormat="1" x14ac:dyDescent="0.25"/>
    <row r="822" s="11" customFormat="1" x14ac:dyDescent="0.25"/>
    <row r="823" s="11" customFormat="1" x14ac:dyDescent="0.25"/>
    <row r="824" s="11" customFormat="1" x14ac:dyDescent="0.25"/>
    <row r="825" s="11" customFormat="1" x14ac:dyDescent="0.25"/>
    <row r="826" s="11" customFormat="1" x14ac:dyDescent="0.25"/>
    <row r="827" s="11" customFormat="1" x14ac:dyDescent="0.25"/>
    <row r="828" s="11" customFormat="1" x14ac:dyDescent="0.25"/>
    <row r="829" s="11" customFormat="1" x14ac:dyDescent="0.25"/>
    <row r="830" s="11" customFormat="1" x14ac:dyDescent="0.25"/>
    <row r="831" s="11" customFormat="1" x14ac:dyDescent="0.25"/>
    <row r="832" s="11" customFormat="1" x14ac:dyDescent="0.25"/>
    <row r="833" s="11" customFormat="1" x14ac:dyDescent="0.25"/>
    <row r="834" s="11" customFormat="1" x14ac:dyDescent="0.25"/>
    <row r="835" s="11" customFormat="1" x14ac:dyDescent="0.25"/>
    <row r="836" s="11" customFormat="1" x14ac:dyDescent="0.25"/>
    <row r="837" s="11" customFormat="1" x14ac:dyDescent="0.25"/>
    <row r="838" s="11" customFormat="1" x14ac:dyDescent="0.25"/>
    <row r="839" s="11" customFormat="1" x14ac:dyDescent="0.25"/>
    <row r="840" s="11" customFormat="1" x14ac:dyDescent="0.25"/>
    <row r="841" s="11" customFormat="1" x14ac:dyDescent="0.25"/>
    <row r="842" s="11" customFormat="1" x14ac:dyDescent="0.25"/>
    <row r="843" s="11" customFormat="1" x14ac:dyDescent="0.25"/>
    <row r="844" s="11" customFormat="1" x14ac:dyDescent="0.25"/>
    <row r="845" s="11" customFormat="1" x14ac:dyDescent="0.25"/>
    <row r="846" s="11" customFormat="1" x14ac:dyDescent="0.25"/>
    <row r="847" s="11" customFormat="1" x14ac:dyDescent="0.25"/>
    <row r="848" s="11" customFormat="1" x14ac:dyDescent="0.25"/>
    <row r="849" s="11" customFormat="1" x14ac:dyDescent="0.25"/>
    <row r="850" s="11" customFormat="1" x14ac:dyDescent="0.25"/>
    <row r="851" s="11" customFormat="1" x14ac:dyDescent="0.25"/>
    <row r="852" s="11" customFormat="1" x14ac:dyDescent="0.25"/>
    <row r="853" s="11" customFormat="1" x14ac:dyDescent="0.25"/>
    <row r="854" s="11" customFormat="1" x14ac:dyDescent="0.25"/>
    <row r="855" s="11" customFormat="1" x14ac:dyDescent="0.25"/>
    <row r="856" s="11" customFormat="1" x14ac:dyDescent="0.25"/>
    <row r="857" s="11" customFormat="1" x14ac:dyDescent="0.25"/>
    <row r="858" s="11" customFormat="1" x14ac:dyDescent="0.25"/>
    <row r="859" s="11" customFormat="1" x14ac:dyDescent="0.25"/>
    <row r="860" s="11" customFormat="1" x14ac:dyDescent="0.25"/>
    <row r="861" s="11" customFormat="1" x14ac:dyDescent="0.25"/>
    <row r="862" s="11" customFormat="1" x14ac:dyDescent="0.25"/>
    <row r="863" s="11" customFormat="1" x14ac:dyDescent="0.25"/>
    <row r="864" s="11" customFormat="1" x14ac:dyDescent="0.25"/>
    <row r="865" s="11" customFormat="1" x14ac:dyDescent="0.25"/>
    <row r="866" s="11" customFormat="1" x14ac:dyDescent="0.25"/>
    <row r="867" s="11" customFormat="1" x14ac:dyDescent="0.25"/>
    <row r="868" s="11" customFormat="1" x14ac:dyDescent="0.25"/>
    <row r="869" s="11" customFormat="1" x14ac:dyDescent="0.25"/>
    <row r="870" s="11" customFormat="1" x14ac:dyDescent="0.25"/>
    <row r="871" s="11" customFormat="1" x14ac:dyDescent="0.25"/>
    <row r="872" s="11" customFormat="1" x14ac:dyDescent="0.25"/>
    <row r="873" s="11" customFormat="1" x14ac:dyDescent="0.25"/>
    <row r="874" s="11" customFormat="1" x14ac:dyDescent="0.25"/>
    <row r="875" s="11" customFormat="1" x14ac:dyDescent="0.25"/>
    <row r="876" s="11" customFormat="1" x14ac:dyDescent="0.25"/>
    <row r="877" s="11" customFormat="1" x14ac:dyDescent="0.25"/>
    <row r="878" s="11" customFormat="1" x14ac:dyDescent="0.25"/>
    <row r="879" s="11" customFormat="1" x14ac:dyDescent="0.25"/>
    <row r="880" s="11" customFormat="1" x14ac:dyDescent="0.25"/>
    <row r="881" s="11" customFormat="1" x14ac:dyDescent="0.25"/>
    <row r="882" s="11" customFormat="1" x14ac:dyDescent="0.25"/>
    <row r="883" s="11" customFormat="1" x14ac:dyDescent="0.25"/>
    <row r="884" s="11" customFormat="1" x14ac:dyDescent="0.25"/>
    <row r="885" s="11" customFormat="1" x14ac:dyDescent="0.25"/>
    <row r="886" s="11" customFormat="1" x14ac:dyDescent="0.25"/>
    <row r="887" s="11" customFormat="1" x14ac:dyDescent="0.25"/>
    <row r="888" s="11" customFormat="1" x14ac:dyDescent="0.25"/>
    <row r="889" s="11" customFormat="1" x14ac:dyDescent="0.25"/>
    <row r="890" s="11" customFormat="1" x14ac:dyDescent="0.25"/>
    <row r="891" s="11" customFormat="1" x14ac:dyDescent="0.25"/>
    <row r="892" s="11" customFormat="1" x14ac:dyDescent="0.25"/>
    <row r="893" s="11" customFormat="1" x14ac:dyDescent="0.25"/>
    <row r="894" s="11" customFormat="1" x14ac:dyDescent="0.25"/>
    <row r="895" s="11" customFormat="1" x14ac:dyDescent="0.25"/>
    <row r="896" s="11" customFormat="1" x14ac:dyDescent="0.25"/>
    <row r="897" s="11" customFormat="1" x14ac:dyDescent="0.25"/>
    <row r="898" s="11" customFormat="1" x14ac:dyDescent="0.25"/>
    <row r="899" s="11" customFormat="1" x14ac:dyDescent="0.25"/>
    <row r="900" s="11" customFormat="1" x14ac:dyDescent="0.25"/>
    <row r="901" s="11" customFormat="1" x14ac:dyDescent="0.25"/>
    <row r="902" s="11" customFormat="1" x14ac:dyDescent="0.25"/>
    <row r="903" s="11" customFormat="1" x14ac:dyDescent="0.25"/>
    <row r="904" s="11" customFormat="1" x14ac:dyDescent="0.25"/>
    <row r="905" s="11" customFormat="1" x14ac:dyDescent="0.25"/>
    <row r="906" s="11" customFormat="1" x14ac:dyDescent="0.25"/>
    <row r="907" s="11" customFormat="1" x14ac:dyDescent="0.25"/>
    <row r="908" s="11" customFormat="1" x14ac:dyDescent="0.25"/>
    <row r="909" s="11" customFormat="1" x14ac:dyDescent="0.25"/>
    <row r="910" s="11" customFormat="1" x14ac:dyDescent="0.25"/>
    <row r="911" s="11" customFormat="1" x14ac:dyDescent="0.25"/>
    <row r="912" s="11" customFormat="1" x14ac:dyDescent="0.25"/>
    <row r="913" s="11" customFormat="1" x14ac:dyDescent="0.25"/>
    <row r="914" s="11" customFormat="1" x14ac:dyDescent="0.25"/>
    <row r="915" s="11" customFormat="1" x14ac:dyDescent="0.25"/>
    <row r="916" s="11" customFormat="1" x14ac:dyDescent="0.25"/>
    <row r="917" s="11" customFormat="1" x14ac:dyDescent="0.25"/>
    <row r="918" s="11" customFormat="1" x14ac:dyDescent="0.25"/>
    <row r="919" s="11" customFormat="1" x14ac:dyDescent="0.25"/>
    <row r="920" s="11" customFormat="1" x14ac:dyDescent="0.25"/>
    <row r="921" s="11" customFormat="1" x14ac:dyDescent="0.25"/>
    <row r="922" s="11" customFormat="1" x14ac:dyDescent="0.25"/>
    <row r="923" s="11" customFormat="1" x14ac:dyDescent="0.25"/>
    <row r="924" s="11" customFormat="1" x14ac:dyDescent="0.25"/>
    <row r="925" s="11" customFormat="1" x14ac:dyDescent="0.25"/>
    <row r="926" s="11" customFormat="1" x14ac:dyDescent="0.25"/>
    <row r="927" s="11" customFormat="1" x14ac:dyDescent="0.25"/>
    <row r="928" s="11" customFormat="1" x14ac:dyDescent="0.25"/>
    <row r="929" s="11" customFormat="1" x14ac:dyDescent="0.25"/>
    <row r="930" s="11" customFormat="1" x14ac:dyDescent="0.25"/>
    <row r="931" s="11" customFormat="1" x14ac:dyDescent="0.25"/>
    <row r="932" s="11" customFormat="1" x14ac:dyDescent="0.25"/>
    <row r="933" s="11" customFormat="1" x14ac:dyDescent="0.25"/>
    <row r="934" s="11" customFormat="1" x14ac:dyDescent="0.25"/>
    <row r="935" s="11" customFormat="1" x14ac:dyDescent="0.25"/>
    <row r="936" s="11" customFormat="1" x14ac:dyDescent="0.25"/>
    <row r="937" s="11" customFormat="1" x14ac:dyDescent="0.25"/>
    <row r="938" s="11" customFormat="1" x14ac:dyDescent="0.25"/>
    <row r="939" s="11" customFormat="1" x14ac:dyDescent="0.25"/>
    <row r="940" s="11" customFormat="1" x14ac:dyDescent="0.25"/>
    <row r="941" s="11" customFormat="1" x14ac:dyDescent="0.25"/>
    <row r="942" s="11" customFormat="1" x14ac:dyDescent="0.25"/>
    <row r="943" s="11" customFormat="1" x14ac:dyDescent="0.25"/>
    <row r="944" s="11" customFormat="1" x14ac:dyDescent="0.25"/>
    <row r="945" s="11" customFormat="1" x14ac:dyDescent="0.25"/>
    <row r="946" s="11" customFormat="1" x14ac:dyDescent="0.25"/>
    <row r="947" s="11" customFormat="1" x14ac:dyDescent="0.25"/>
    <row r="948" s="11" customFormat="1" x14ac:dyDescent="0.25"/>
    <row r="949" s="11" customFormat="1" x14ac:dyDescent="0.25"/>
    <row r="950" s="11" customFormat="1" x14ac:dyDescent="0.25"/>
    <row r="951" s="11" customFormat="1" x14ac:dyDescent="0.25"/>
    <row r="952" s="11" customFormat="1" x14ac:dyDescent="0.25"/>
    <row r="953" s="11" customFormat="1" x14ac:dyDescent="0.25"/>
    <row r="954" s="11" customFormat="1" x14ac:dyDescent="0.25"/>
    <row r="955" s="11" customFormat="1" x14ac:dyDescent="0.25"/>
    <row r="956" s="11" customFormat="1" x14ac:dyDescent="0.25"/>
    <row r="957" s="11" customFormat="1" x14ac:dyDescent="0.25"/>
    <row r="958" s="11" customFormat="1" x14ac:dyDescent="0.25"/>
    <row r="959" s="11" customFormat="1" x14ac:dyDescent="0.25"/>
    <row r="960" s="11" customFormat="1" x14ac:dyDescent="0.25"/>
    <row r="961" s="11" customFormat="1" x14ac:dyDescent="0.25"/>
    <row r="962" s="11" customFormat="1" x14ac:dyDescent="0.25"/>
    <row r="963" s="11" customFormat="1" x14ac:dyDescent="0.25"/>
    <row r="964" s="11" customFormat="1" x14ac:dyDescent="0.25"/>
    <row r="965" s="11" customFormat="1" x14ac:dyDescent="0.25"/>
    <row r="966" s="11" customFormat="1" x14ac:dyDescent="0.25"/>
    <row r="967" s="11" customFormat="1" x14ac:dyDescent="0.25"/>
    <row r="968" s="11" customFormat="1" x14ac:dyDescent="0.25"/>
    <row r="969" s="11" customFormat="1" x14ac:dyDescent="0.25"/>
    <row r="970" s="11" customFormat="1" x14ac:dyDescent="0.25"/>
    <row r="971" s="11" customFormat="1" x14ac:dyDescent="0.25"/>
    <row r="972" s="11" customFormat="1" x14ac:dyDescent="0.25"/>
    <row r="973" s="11" customFormat="1" x14ac:dyDescent="0.25"/>
    <row r="974" s="11" customFormat="1" x14ac:dyDescent="0.25"/>
    <row r="975" s="11" customFormat="1" x14ac:dyDescent="0.25"/>
    <row r="976" s="11" customFormat="1" x14ac:dyDescent="0.25"/>
    <row r="977" s="11" customFormat="1" x14ac:dyDescent="0.25"/>
    <row r="978" s="11" customFormat="1" x14ac:dyDescent="0.25"/>
    <row r="979" s="11" customFormat="1" x14ac:dyDescent="0.25"/>
    <row r="980" s="11" customFormat="1" x14ac:dyDescent="0.25"/>
    <row r="981" s="11" customFormat="1" x14ac:dyDescent="0.25"/>
    <row r="982" s="11" customFormat="1" x14ac:dyDescent="0.25"/>
    <row r="983" s="11" customFormat="1" x14ac:dyDescent="0.25"/>
    <row r="984" s="11" customFormat="1" x14ac:dyDescent="0.25"/>
    <row r="985" s="11" customFormat="1" x14ac:dyDescent="0.25"/>
    <row r="986" s="11" customFormat="1" x14ac:dyDescent="0.25"/>
    <row r="987" s="11" customFormat="1" x14ac:dyDescent="0.25"/>
    <row r="988" s="11" customFormat="1" x14ac:dyDescent="0.25"/>
    <row r="989" s="11" customFormat="1" x14ac:dyDescent="0.25"/>
    <row r="990" s="11" customFormat="1" x14ac:dyDescent="0.25"/>
    <row r="991" s="11" customFormat="1" x14ac:dyDescent="0.25"/>
    <row r="992" s="11" customFormat="1" x14ac:dyDescent="0.25"/>
    <row r="993" s="11" customFormat="1" x14ac:dyDescent="0.25"/>
    <row r="994" s="11" customFormat="1" x14ac:dyDescent="0.25"/>
    <row r="995" s="11" customFormat="1" x14ac:dyDescent="0.25"/>
    <row r="996" s="11" customFormat="1" x14ac:dyDescent="0.25"/>
    <row r="997" s="11" customFormat="1" x14ac:dyDescent="0.25"/>
    <row r="998" s="11" customFormat="1" x14ac:dyDescent="0.25"/>
    <row r="999" s="11" customFormat="1" x14ac:dyDescent="0.25"/>
    <row r="1000" s="11" customFormat="1" x14ac:dyDescent="0.25"/>
    <row r="1001" s="11" customFormat="1" x14ac:dyDescent="0.25"/>
    <row r="1002" s="11" customFormat="1" x14ac:dyDescent="0.25"/>
    <row r="1003" s="11" customFormat="1" x14ac:dyDescent="0.25"/>
    <row r="1004" s="11" customFormat="1" x14ac:dyDescent="0.25"/>
    <row r="1005" s="11" customFormat="1" x14ac:dyDescent="0.25"/>
    <row r="1006" s="11" customFormat="1" x14ac:dyDescent="0.25"/>
    <row r="1007" s="11" customFormat="1" x14ac:dyDescent="0.25"/>
    <row r="1008" s="11" customFormat="1" x14ac:dyDescent="0.25"/>
    <row r="1009" s="11" customFormat="1" x14ac:dyDescent="0.25"/>
    <row r="1010" s="11" customFormat="1" x14ac:dyDescent="0.25"/>
    <row r="1011" s="11" customFormat="1" x14ac:dyDescent="0.25"/>
    <row r="1012" s="11" customFormat="1" x14ac:dyDescent="0.25"/>
    <row r="1013" s="11" customFormat="1" x14ac:dyDescent="0.25"/>
    <row r="1014" s="11" customFormat="1" x14ac:dyDescent="0.25"/>
    <row r="1015" s="11" customFormat="1" x14ac:dyDescent="0.25"/>
    <row r="1016" s="11" customFormat="1" x14ac:dyDescent="0.25"/>
    <row r="1017" s="11" customFormat="1" x14ac:dyDescent="0.25"/>
    <row r="1018" s="11" customFormat="1" x14ac:dyDescent="0.25"/>
    <row r="1019" s="11" customFormat="1" x14ac:dyDescent="0.25"/>
    <row r="1020" s="11" customFormat="1" x14ac:dyDescent="0.25"/>
    <row r="1021" s="11" customFormat="1" x14ac:dyDescent="0.25"/>
    <row r="1022" s="11" customFormat="1" x14ac:dyDescent="0.25"/>
    <row r="1023" s="11" customFormat="1" x14ac:dyDescent="0.25"/>
    <row r="1024" s="11" customFormat="1" x14ac:dyDescent="0.25"/>
    <row r="1025" s="11" customFormat="1" x14ac:dyDescent="0.25"/>
    <row r="1026" s="11" customFormat="1" x14ac:dyDescent="0.25"/>
    <row r="1027" s="11" customFormat="1" x14ac:dyDescent="0.25"/>
    <row r="1028" s="11" customFormat="1" x14ac:dyDescent="0.25"/>
    <row r="1029" s="11" customFormat="1" x14ac:dyDescent="0.25"/>
    <row r="1030" s="11" customFormat="1" x14ac:dyDescent="0.25"/>
    <row r="1031" s="11" customFormat="1" x14ac:dyDescent="0.25"/>
    <row r="1032" s="11" customFormat="1" x14ac:dyDescent="0.25"/>
    <row r="1033" s="11" customFormat="1" x14ac:dyDescent="0.25"/>
    <row r="1034" s="11" customFormat="1" x14ac:dyDescent="0.25"/>
    <row r="1035" s="11" customFormat="1" x14ac:dyDescent="0.25"/>
    <row r="1036" s="11" customFormat="1" x14ac:dyDescent="0.25"/>
    <row r="1037" s="11" customFormat="1" x14ac:dyDescent="0.25"/>
    <row r="1038" s="11" customFormat="1" x14ac:dyDescent="0.25"/>
    <row r="1039" s="11" customFormat="1" x14ac:dyDescent="0.25"/>
    <row r="1040" s="11" customFormat="1" x14ac:dyDescent="0.25"/>
    <row r="1041" s="11" customFormat="1" x14ac:dyDescent="0.25"/>
    <row r="1042" s="11" customFormat="1" x14ac:dyDescent="0.25"/>
    <row r="1043" s="11" customFormat="1" x14ac:dyDescent="0.25"/>
    <row r="1044" s="11" customFormat="1" x14ac:dyDescent="0.25"/>
    <row r="1045" s="11" customFormat="1" x14ac:dyDescent="0.25"/>
    <row r="1046" s="11" customFormat="1" x14ac:dyDescent="0.25"/>
    <row r="1047" s="11" customFormat="1" x14ac:dyDescent="0.25"/>
    <row r="1048" s="11" customFormat="1" x14ac:dyDescent="0.25"/>
    <row r="1049" s="11" customFormat="1" x14ac:dyDescent="0.25"/>
    <row r="1050" s="11" customFormat="1" x14ac:dyDescent="0.25"/>
    <row r="1051" s="11" customFormat="1" x14ac:dyDescent="0.25"/>
    <row r="1052" s="11" customFormat="1" x14ac:dyDescent="0.25"/>
    <row r="1053" s="11" customFormat="1" x14ac:dyDescent="0.25"/>
    <row r="1054" s="11" customFormat="1" x14ac:dyDescent="0.25"/>
    <row r="1055" s="11" customFormat="1" x14ac:dyDescent="0.25"/>
    <row r="1056" s="11" customFormat="1" x14ac:dyDescent="0.25"/>
    <row r="1057" s="11" customFormat="1" x14ac:dyDescent="0.25"/>
    <row r="1058" s="11" customFormat="1" x14ac:dyDescent="0.25"/>
    <row r="1059" s="11" customFormat="1" x14ac:dyDescent="0.25"/>
    <row r="1060" s="11" customFormat="1" x14ac:dyDescent="0.25"/>
    <row r="1061" s="11" customFormat="1" x14ac:dyDescent="0.25"/>
    <row r="1062" s="11" customFormat="1" x14ac:dyDescent="0.25"/>
    <row r="1063" s="11" customFormat="1" x14ac:dyDescent="0.25"/>
    <row r="1064" s="11" customFormat="1" x14ac:dyDescent="0.25"/>
    <row r="1065" s="11" customFormat="1" x14ac:dyDescent="0.25"/>
    <row r="1066" s="11" customFormat="1" x14ac:dyDescent="0.25"/>
    <row r="1067" s="11" customFormat="1" x14ac:dyDescent="0.25"/>
    <row r="1068" s="11" customFormat="1" x14ac:dyDescent="0.25"/>
    <row r="1069" s="11" customFormat="1" x14ac:dyDescent="0.25"/>
    <row r="1070" s="11" customFormat="1" x14ac:dyDescent="0.25"/>
    <row r="1071" s="11" customFormat="1" x14ac:dyDescent="0.25"/>
    <row r="1072" s="11" customFormat="1" x14ac:dyDescent="0.25"/>
    <row r="1073" s="11" customFormat="1" x14ac:dyDescent="0.25"/>
    <row r="1074" s="11" customFormat="1" x14ac:dyDescent="0.25"/>
    <row r="1075" s="11" customFormat="1" x14ac:dyDescent="0.25"/>
    <row r="1076" s="11" customFormat="1" x14ac:dyDescent="0.25"/>
    <row r="1077" s="11" customFormat="1" x14ac:dyDescent="0.25"/>
    <row r="1078" s="11" customFormat="1" x14ac:dyDescent="0.25"/>
    <row r="1079" s="11" customFormat="1" x14ac:dyDescent="0.25"/>
    <row r="1080" s="11" customFormat="1" x14ac:dyDescent="0.25"/>
    <row r="1081" s="11" customFormat="1" x14ac:dyDescent="0.25"/>
    <row r="1082" s="11" customFormat="1" x14ac:dyDescent="0.25"/>
    <row r="1083" s="11" customFormat="1" x14ac:dyDescent="0.25"/>
    <row r="1084" s="11" customFormat="1" x14ac:dyDescent="0.25"/>
    <row r="1085" s="11" customFormat="1" x14ac:dyDescent="0.25"/>
    <row r="1086" s="11" customFormat="1" x14ac:dyDescent="0.25"/>
    <row r="1087" s="11" customFormat="1" x14ac:dyDescent="0.25"/>
    <row r="1088" s="11" customFormat="1" x14ac:dyDescent="0.25"/>
    <row r="1089" s="11" customFormat="1" x14ac:dyDescent="0.25"/>
    <row r="1090" s="11" customFormat="1" x14ac:dyDescent="0.25"/>
    <row r="1091" s="11" customFormat="1" x14ac:dyDescent="0.25"/>
    <row r="1092" s="11" customFormat="1" x14ac:dyDescent="0.25"/>
    <row r="1093" s="11" customFormat="1" x14ac:dyDescent="0.25"/>
    <row r="1094" s="11" customFormat="1" x14ac:dyDescent="0.25"/>
    <row r="1095" s="11" customFormat="1" x14ac:dyDescent="0.25"/>
    <row r="1096" s="11" customFormat="1" x14ac:dyDescent="0.25"/>
    <row r="1097" s="11" customFormat="1" x14ac:dyDescent="0.25"/>
    <row r="1098" s="11" customFormat="1" x14ac:dyDescent="0.25"/>
    <row r="1099" s="11" customFormat="1" x14ac:dyDescent="0.25"/>
    <row r="1100" s="11" customFormat="1" x14ac:dyDescent="0.25"/>
    <row r="1101" s="11" customFormat="1" x14ac:dyDescent="0.25"/>
    <row r="1102" s="11" customFormat="1" x14ac:dyDescent="0.25"/>
    <row r="1103" s="11" customFormat="1" x14ac:dyDescent="0.25"/>
    <row r="1104" s="11" customFormat="1" x14ac:dyDescent="0.25"/>
    <row r="1105" s="11" customFormat="1" x14ac:dyDescent="0.25"/>
    <row r="1106" s="11" customFormat="1" x14ac:dyDescent="0.25"/>
    <row r="1107" s="11" customFormat="1" x14ac:dyDescent="0.25"/>
    <row r="1108" s="11" customFormat="1" x14ac:dyDescent="0.25"/>
    <row r="1109" s="11" customFormat="1" x14ac:dyDescent="0.25"/>
    <row r="1110" s="11" customFormat="1" x14ac:dyDescent="0.25"/>
    <row r="1111" s="11" customFormat="1" x14ac:dyDescent="0.25"/>
    <row r="1112" s="11" customFormat="1" x14ac:dyDescent="0.25"/>
    <row r="1113" s="11" customFormat="1" x14ac:dyDescent="0.25"/>
    <row r="1114" s="11" customFormat="1" x14ac:dyDescent="0.25"/>
    <row r="1115" s="11" customFormat="1" x14ac:dyDescent="0.25"/>
    <row r="1116" s="11" customFormat="1" x14ac:dyDescent="0.25"/>
    <row r="1117" s="11" customFormat="1" x14ac:dyDescent="0.25"/>
    <row r="1118" s="11" customFormat="1" x14ac:dyDescent="0.25"/>
    <row r="1119" s="11" customFormat="1" x14ac:dyDescent="0.25"/>
    <row r="1120" s="11" customFormat="1" x14ac:dyDescent="0.25"/>
    <row r="1121" s="11" customFormat="1" x14ac:dyDescent="0.25"/>
    <row r="1122" s="11" customFormat="1" x14ac:dyDescent="0.25"/>
    <row r="1123" s="11" customFormat="1" x14ac:dyDescent="0.25"/>
    <row r="1124" s="11" customFormat="1" x14ac:dyDescent="0.25"/>
    <row r="1125" s="11" customFormat="1" x14ac:dyDescent="0.25"/>
    <row r="1126" s="11" customFormat="1" x14ac:dyDescent="0.25"/>
    <row r="1127" s="11" customFormat="1" x14ac:dyDescent="0.25"/>
    <row r="1128" s="11" customFormat="1" x14ac:dyDescent="0.25"/>
    <row r="1129" s="11" customFormat="1" x14ac:dyDescent="0.25"/>
    <row r="1130" s="11" customFormat="1" x14ac:dyDescent="0.25"/>
    <row r="1131" s="11" customFormat="1" x14ac:dyDescent="0.25"/>
    <row r="1132" s="11" customFormat="1" x14ac:dyDescent="0.25"/>
    <row r="1133" s="11" customFormat="1" x14ac:dyDescent="0.25"/>
    <row r="1134" s="11" customFormat="1" x14ac:dyDescent="0.25"/>
    <row r="1135" s="11" customFormat="1" x14ac:dyDescent="0.25"/>
    <row r="1136" s="11" customFormat="1" x14ac:dyDescent="0.25"/>
    <row r="1137" s="11" customFormat="1" x14ac:dyDescent="0.25"/>
    <row r="1138" s="11" customFormat="1" x14ac:dyDescent="0.25"/>
    <row r="1139" s="11" customFormat="1" x14ac:dyDescent="0.25"/>
    <row r="1140" s="11" customFormat="1" x14ac:dyDescent="0.25"/>
    <row r="1141" s="11" customFormat="1" x14ac:dyDescent="0.25"/>
    <row r="1142" s="11" customFormat="1" x14ac:dyDescent="0.25"/>
    <row r="1143" s="11" customFormat="1" x14ac:dyDescent="0.25"/>
    <row r="1144" s="11" customFormat="1" x14ac:dyDescent="0.25"/>
    <row r="1145" s="11" customFormat="1" x14ac:dyDescent="0.25"/>
    <row r="1146" s="11" customFormat="1" x14ac:dyDescent="0.25"/>
    <row r="1147" s="11" customFormat="1" x14ac:dyDescent="0.25"/>
    <row r="1148" s="11" customFormat="1" x14ac:dyDescent="0.25"/>
    <row r="1149" s="11" customFormat="1" x14ac:dyDescent="0.25"/>
    <row r="1150" s="11" customFormat="1" x14ac:dyDescent="0.25"/>
    <row r="1151" s="11" customFormat="1" x14ac:dyDescent="0.25"/>
    <row r="1152" s="11" customFormat="1" x14ac:dyDescent="0.25"/>
    <row r="1153" s="11" customFormat="1" x14ac:dyDescent="0.25"/>
    <row r="1154" s="11" customFormat="1" x14ac:dyDescent="0.25"/>
    <row r="1155" s="11" customFormat="1" x14ac:dyDescent="0.25"/>
    <row r="1156" s="11" customFormat="1" x14ac:dyDescent="0.25"/>
    <row r="1157" s="11" customFormat="1" x14ac:dyDescent="0.25"/>
    <row r="1158" s="11" customFormat="1" x14ac:dyDescent="0.25"/>
    <row r="1159" s="11" customFormat="1" x14ac:dyDescent="0.25"/>
    <row r="1160" s="11" customFormat="1" x14ac:dyDescent="0.25"/>
    <row r="1161" s="11" customFormat="1" x14ac:dyDescent="0.25"/>
    <row r="1162" s="11" customFormat="1" x14ac:dyDescent="0.25"/>
    <row r="1163" s="11" customFormat="1" x14ac:dyDescent="0.25"/>
    <row r="1164" s="11" customFormat="1" x14ac:dyDescent="0.25"/>
    <row r="1165" s="11" customFormat="1" x14ac:dyDescent="0.25"/>
    <row r="1166" s="11" customFormat="1" x14ac:dyDescent="0.25"/>
    <row r="1167" s="11" customFormat="1" x14ac:dyDescent="0.25"/>
    <row r="1168" s="11" customFormat="1" x14ac:dyDescent="0.25"/>
    <row r="1169" s="11" customFormat="1" x14ac:dyDescent="0.25"/>
    <row r="1170" s="11" customFormat="1" x14ac:dyDescent="0.25"/>
    <row r="1171" s="11" customFormat="1" x14ac:dyDescent="0.25"/>
    <row r="1172" s="11" customFormat="1" x14ac:dyDescent="0.25"/>
    <row r="1173" s="11" customFormat="1" x14ac:dyDescent="0.25"/>
    <row r="1174" s="11" customFormat="1" x14ac:dyDescent="0.25"/>
    <row r="1175" s="11" customFormat="1" x14ac:dyDescent="0.25"/>
    <row r="1176" s="11" customFormat="1" x14ac:dyDescent="0.25"/>
    <row r="1177" s="11" customFormat="1" x14ac:dyDescent="0.25"/>
    <row r="1178" s="11" customFormat="1" x14ac:dyDescent="0.25"/>
    <row r="1179" s="11" customFormat="1" x14ac:dyDescent="0.25"/>
    <row r="1180" s="11" customFormat="1" x14ac:dyDescent="0.25"/>
    <row r="1181" s="11" customFormat="1" x14ac:dyDescent="0.25"/>
    <row r="1182" s="11" customFormat="1" x14ac:dyDescent="0.25"/>
    <row r="1183" s="11" customFormat="1" x14ac:dyDescent="0.25"/>
    <row r="1184" s="11" customFormat="1" x14ac:dyDescent="0.25"/>
    <row r="1185" s="11" customFormat="1" x14ac:dyDescent="0.25"/>
    <row r="1186" s="11" customFormat="1" x14ac:dyDescent="0.25"/>
    <row r="1187" s="11" customFormat="1" x14ac:dyDescent="0.25"/>
    <row r="1188" s="11" customFormat="1" x14ac:dyDescent="0.25"/>
    <row r="1189" s="11" customFormat="1" x14ac:dyDescent="0.25"/>
    <row r="1190" s="11" customFormat="1" x14ac:dyDescent="0.25"/>
    <row r="1191" s="11" customFormat="1" x14ac:dyDescent="0.25"/>
    <row r="1192" s="11" customFormat="1" x14ac:dyDescent="0.25"/>
    <row r="1193" s="11" customFormat="1" x14ac:dyDescent="0.25"/>
    <row r="1194" s="11" customFormat="1" x14ac:dyDescent="0.25"/>
    <row r="1195" s="11" customFormat="1" x14ac:dyDescent="0.25"/>
    <row r="1196" s="11" customFormat="1" x14ac:dyDescent="0.25"/>
    <row r="1197" s="11" customFormat="1" x14ac:dyDescent="0.25"/>
    <row r="1198" s="11" customFormat="1" x14ac:dyDescent="0.25"/>
    <row r="1199" s="11" customFormat="1" x14ac:dyDescent="0.25"/>
    <row r="1200" s="11" customFormat="1" x14ac:dyDescent="0.25"/>
    <row r="1201" s="11" customFormat="1" x14ac:dyDescent="0.25"/>
    <row r="1202" s="11" customFormat="1" x14ac:dyDescent="0.25"/>
    <row r="1203" s="11" customFormat="1" x14ac:dyDescent="0.25"/>
    <row r="1204" s="11" customFormat="1" x14ac:dyDescent="0.25"/>
    <row r="1205" s="11" customFormat="1" x14ac:dyDescent="0.25"/>
    <row r="1206" s="11" customFormat="1" x14ac:dyDescent="0.25"/>
    <row r="1207" s="11" customFormat="1" x14ac:dyDescent="0.25"/>
    <row r="1208" s="11" customFormat="1" x14ac:dyDescent="0.25"/>
    <row r="1209" s="11" customFormat="1" x14ac:dyDescent="0.25"/>
    <row r="1210" s="11" customFormat="1" x14ac:dyDescent="0.25"/>
    <row r="1211" s="11" customFormat="1" x14ac:dyDescent="0.25"/>
    <row r="1212" s="11" customFormat="1" x14ac:dyDescent="0.25"/>
    <row r="1213" s="11" customFormat="1" x14ac:dyDescent="0.25"/>
    <row r="1214" s="11" customFormat="1" x14ac:dyDescent="0.25"/>
    <row r="1215" s="11" customFormat="1" x14ac:dyDescent="0.25"/>
    <row r="1216" s="11" customFormat="1" x14ac:dyDescent="0.25"/>
    <row r="1217" s="11" customFormat="1" x14ac:dyDescent="0.25"/>
    <row r="1218" s="11" customFormat="1" x14ac:dyDescent="0.25"/>
    <row r="1219" s="11" customFormat="1" x14ac:dyDescent="0.25"/>
    <row r="1220" s="11" customFormat="1" x14ac:dyDescent="0.25"/>
    <row r="1221" s="11" customFormat="1" x14ac:dyDescent="0.25"/>
    <row r="1222" s="11" customFormat="1" x14ac:dyDescent="0.25"/>
    <row r="1223" s="11" customFormat="1" x14ac:dyDescent="0.25"/>
    <row r="1224" s="11" customFormat="1" x14ac:dyDescent="0.25"/>
    <row r="1225" s="11" customFormat="1" x14ac:dyDescent="0.25"/>
    <row r="1226" s="11" customFormat="1" x14ac:dyDescent="0.25"/>
    <row r="1227" s="11" customFormat="1" x14ac:dyDescent="0.25"/>
    <row r="1228" s="11" customFormat="1" x14ac:dyDescent="0.25"/>
    <row r="1229" s="11" customFormat="1" x14ac:dyDescent="0.25"/>
    <row r="1230" s="11" customFormat="1" x14ac:dyDescent="0.25"/>
    <row r="1231" s="11" customFormat="1" x14ac:dyDescent="0.25"/>
    <row r="1232" s="11" customFormat="1" x14ac:dyDescent="0.25"/>
    <row r="1233" s="11" customFormat="1" x14ac:dyDescent="0.25"/>
    <row r="1234" s="11" customFormat="1" x14ac:dyDescent="0.25"/>
    <row r="1235" s="11" customFormat="1" x14ac:dyDescent="0.25"/>
    <row r="1236" s="11" customFormat="1" x14ac:dyDescent="0.25"/>
    <row r="1237" s="11" customFormat="1" x14ac:dyDescent="0.25"/>
    <row r="1238" s="11" customFormat="1" x14ac:dyDescent="0.25"/>
    <row r="1239" s="11" customFormat="1" x14ac:dyDescent="0.25"/>
    <row r="1240" s="11" customFormat="1" x14ac:dyDescent="0.25"/>
    <row r="1241" s="11" customFormat="1" x14ac:dyDescent="0.25"/>
    <row r="1242" s="11" customFormat="1" x14ac:dyDescent="0.25"/>
    <row r="1243" s="11" customFormat="1" x14ac:dyDescent="0.25"/>
    <row r="1244" s="11" customFormat="1" x14ac:dyDescent="0.25"/>
    <row r="1245" s="11" customFormat="1" x14ac:dyDescent="0.25"/>
    <row r="1246" s="11" customFormat="1" x14ac:dyDescent="0.25"/>
    <row r="1247" s="11" customFormat="1" x14ac:dyDescent="0.25"/>
    <row r="1248" s="11" customFormat="1" x14ac:dyDescent="0.25"/>
    <row r="1249" s="11" customFormat="1" x14ac:dyDescent="0.25"/>
    <row r="1250" s="11" customFormat="1" x14ac:dyDescent="0.25"/>
    <row r="1251" s="11" customFormat="1" x14ac:dyDescent="0.25"/>
    <row r="1252" s="11" customFormat="1" x14ac:dyDescent="0.25"/>
    <row r="1253" s="11" customFormat="1" x14ac:dyDescent="0.25"/>
    <row r="1254" s="11" customFormat="1" x14ac:dyDescent="0.25"/>
    <row r="1255" s="11" customFormat="1" x14ac:dyDescent="0.25"/>
    <row r="1256" s="11" customFormat="1" x14ac:dyDescent="0.25"/>
    <row r="1257" s="11" customFormat="1" x14ac:dyDescent="0.25"/>
    <row r="1258" s="11" customFormat="1" x14ac:dyDescent="0.25"/>
    <row r="1259" s="11" customFormat="1" x14ac:dyDescent="0.25"/>
    <row r="1260" s="11" customFormat="1" x14ac:dyDescent="0.25"/>
    <row r="1261" s="11" customFormat="1" x14ac:dyDescent="0.25"/>
    <row r="1262" s="11" customFormat="1" x14ac:dyDescent="0.25"/>
    <row r="1263" s="11" customFormat="1" x14ac:dyDescent="0.25"/>
    <row r="1264" s="11" customFormat="1" x14ac:dyDescent="0.25"/>
    <row r="1265" s="11" customFormat="1" x14ac:dyDescent="0.25"/>
    <row r="1266" s="11" customFormat="1" x14ac:dyDescent="0.25"/>
    <row r="1267" s="11" customFormat="1" x14ac:dyDescent="0.25"/>
    <row r="1268" s="11" customFormat="1" x14ac:dyDescent="0.25"/>
    <row r="1269" s="11" customFormat="1" x14ac:dyDescent="0.25"/>
    <row r="1270" s="11" customFormat="1" x14ac:dyDescent="0.25"/>
    <row r="1271" s="11" customFormat="1" x14ac:dyDescent="0.25"/>
    <row r="1272" s="11" customFormat="1" x14ac:dyDescent="0.25"/>
    <row r="1273" s="11" customFormat="1" x14ac:dyDescent="0.25"/>
    <row r="1274" s="11" customFormat="1" x14ac:dyDescent="0.25"/>
    <row r="1275" s="11" customFormat="1" x14ac:dyDescent="0.25"/>
    <row r="1276" s="11" customFormat="1" x14ac:dyDescent="0.25"/>
    <row r="1277" s="11" customFormat="1" x14ac:dyDescent="0.25"/>
    <row r="1278" s="11" customFormat="1" x14ac:dyDescent="0.25"/>
    <row r="1279" s="11" customFormat="1" x14ac:dyDescent="0.25"/>
    <row r="1280" s="11" customFormat="1" x14ac:dyDescent="0.25"/>
    <row r="1281" s="11" customFormat="1" x14ac:dyDescent="0.25"/>
    <row r="1282" s="11" customFormat="1" x14ac:dyDescent="0.25"/>
    <row r="1283" s="11" customFormat="1" x14ac:dyDescent="0.25"/>
    <row r="1284" s="11" customFormat="1" x14ac:dyDescent="0.25"/>
    <row r="1285" s="11" customFormat="1" x14ac:dyDescent="0.25"/>
    <row r="1286" s="11" customFormat="1" x14ac:dyDescent="0.25"/>
    <row r="1287" s="11" customFormat="1" x14ac:dyDescent="0.25"/>
    <row r="1288" s="11" customFormat="1" x14ac:dyDescent="0.25"/>
    <row r="1289" s="11" customFormat="1" x14ac:dyDescent="0.25"/>
    <row r="1290" s="11" customFormat="1" x14ac:dyDescent="0.25"/>
    <row r="1291" s="11" customFormat="1" x14ac:dyDescent="0.25"/>
    <row r="1292" s="11" customFormat="1" x14ac:dyDescent="0.25"/>
    <row r="1293" s="11" customFormat="1" x14ac:dyDescent="0.25"/>
    <row r="1294" s="11" customFormat="1" x14ac:dyDescent="0.25"/>
    <row r="1295" s="11" customFormat="1" x14ac:dyDescent="0.25"/>
    <row r="1296" s="11" customFormat="1" x14ac:dyDescent="0.25"/>
    <row r="1297" s="11" customFormat="1" x14ac:dyDescent="0.25"/>
    <row r="1298" s="11" customFormat="1" x14ac:dyDescent="0.25"/>
    <row r="1299" s="11" customFormat="1" x14ac:dyDescent="0.25"/>
    <row r="1300" s="11" customFormat="1" x14ac:dyDescent="0.25"/>
    <row r="1301" s="11" customFormat="1" x14ac:dyDescent="0.25"/>
    <row r="1302" s="11" customFormat="1" x14ac:dyDescent="0.25"/>
    <row r="1303" s="11" customFormat="1" x14ac:dyDescent="0.25"/>
    <row r="1304" s="11" customFormat="1" x14ac:dyDescent="0.25"/>
    <row r="1305" s="11" customFormat="1" x14ac:dyDescent="0.25"/>
    <row r="1306" s="11" customFormat="1" x14ac:dyDescent="0.25"/>
    <row r="1307" s="11" customFormat="1" x14ac:dyDescent="0.25"/>
    <row r="1308" s="11" customFormat="1" x14ac:dyDescent="0.25"/>
    <row r="1309" s="11" customFormat="1" x14ac:dyDescent="0.25"/>
    <row r="1310" s="11" customFormat="1" x14ac:dyDescent="0.25"/>
    <row r="1311" s="11" customFormat="1" x14ac:dyDescent="0.25"/>
    <row r="1312" s="11" customFormat="1" x14ac:dyDescent="0.25"/>
    <row r="1313" s="11" customFormat="1" x14ac:dyDescent="0.25"/>
    <row r="1314" s="11" customFormat="1" x14ac:dyDescent="0.25"/>
    <row r="1315" s="11" customFormat="1" x14ac:dyDescent="0.25"/>
    <row r="1316" s="11" customFormat="1" x14ac:dyDescent="0.25"/>
    <row r="1317" s="11" customFormat="1" x14ac:dyDescent="0.25"/>
    <row r="1318" s="11" customFormat="1" x14ac:dyDescent="0.25"/>
    <row r="1319" s="11" customFormat="1" x14ac:dyDescent="0.25"/>
    <row r="1320" s="11" customFormat="1" x14ac:dyDescent="0.25"/>
    <row r="1321" s="11" customFormat="1" x14ac:dyDescent="0.25"/>
    <row r="1322" s="11" customFormat="1" x14ac:dyDescent="0.25"/>
    <row r="1323" s="11" customFormat="1" x14ac:dyDescent="0.25"/>
    <row r="1324" s="11" customFormat="1" x14ac:dyDescent="0.25"/>
    <row r="1325" s="11" customFormat="1" x14ac:dyDescent="0.25"/>
    <row r="1326" s="11" customFormat="1" x14ac:dyDescent="0.25"/>
    <row r="1327" s="11" customFormat="1" x14ac:dyDescent="0.25"/>
    <row r="1328" s="11" customFormat="1" x14ac:dyDescent="0.25"/>
    <row r="1329" s="11" customFormat="1" x14ac:dyDescent="0.25"/>
    <row r="1330" s="11" customFormat="1" x14ac:dyDescent="0.25"/>
    <row r="1331" s="11" customFormat="1" x14ac:dyDescent="0.25"/>
    <row r="1332" s="11" customFormat="1" x14ac:dyDescent="0.25"/>
    <row r="1333" s="11" customFormat="1" x14ac:dyDescent="0.25"/>
    <row r="1334" s="11" customFormat="1" x14ac:dyDescent="0.25"/>
    <row r="1335" s="11" customFormat="1" x14ac:dyDescent="0.25"/>
    <row r="1336" s="11" customFormat="1" x14ac:dyDescent="0.25"/>
    <row r="1337" s="11" customFormat="1" x14ac:dyDescent="0.25"/>
    <row r="1338" s="11" customFormat="1" x14ac:dyDescent="0.25"/>
    <row r="1339" s="11" customFormat="1" x14ac:dyDescent="0.25"/>
    <row r="1340" s="11" customFormat="1" x14ac:dyDescent="0.25"/>
    <row r="1341" s="11" customFormat="1" x14ac:dyDescent="0.25"/>
    <row r="1342" s="11" customFormat="1" x14ac:dyDescent="0.25"/>
    <row r="1343" s="11" customFormat="1" x14ac:dyDescent="0.25"/>
    <row r="1344" s="11" customFormat="1" x14ac:dyDescent="0.25"/>
    <row r="1345" s="11" customFormat="1" x14ac:dyDescent="0.25"/>
    <row r="1346" s="11" customFormat="1" x14ac:dyDescent="0.25"/>
    <row r="1347" s="11" customFormat="1" x14ac:dyDescent="0.25"/>
    <row r="1348" s="11" customFormat="1" x14ac:dyDescent="0.25"/>
    <row r="1349" s="11" customFormat="1" x14ac:dyDescent="0.25"/>
    <row r="1350" s="11" customFormat="1" x14ac:dyDescent="0.25"/>
    <row r="1351" s="11" customFormat="1" x14ac:dyDescent="0.25"/>
    <row r="1352" s="11" customFormat="1" x14ac:dyDescent="0.25"/>
  </sheetData>
  <mergeCells count="3">
    <mergeCell ref="B3:K3"/>
    <mergeCell ref="C22:O22"/>
    <mergeCell ref="F37:O50"/>
  </mergeCells>
  <dataValidations count="2">
    <dataValidation allowBlank="1" showInputMessage="1" showErrorMessage="1" prompt="Nel caso di gestore &quot;Comune&quot; i Ricavi devono essere riferiti alle sole attività svolte dal Comune, senza considerare le attività svolte dal gestore" sqref="C7" xr:uid="{7D17ADA8-F523-40A3-83EF-5D94B15DB1E9}"/>
    <dataValidation allowBlank="1" showInputMessage="1" showErrorMessage="1" prompt="ATTENZIONE: compilare anche cella C56 relativa alle poste rettificative totali &quot;PR&quot;" sqref="C56:C58" xr:uid="{15F55439-0BED-4930-8928-6FE09F90801C}"/>
  </dataValidation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E626B-B031-4194-888D-87512B919383}">
  <sheetPr codeName="Foglio5">
    <tabColor rgb="FFC00000"/>
  </sheetPr>
  <dimension ref="A1:BI1352"/>
  <sheetViews>
    <sheetView topLeftCell="A8" zoomScale="55" zoomScaleNormal="55" workbookViewId="0">
      <selection activeCell="F37" sqref="F37:O50"/>
    </sheetView>
  </sheetViews>
  <sheetFormatPr defaultColWidth="9.44140625" defaultRowHeight="13.8" x14ac:dyDescent="0.25"/>
  <cols>
    <col min="1" max="1" width="5.5546875" style="11" customWidth="1"/>
    <col min="2" max="2" width="99" style="14" customWidth="1"/>
    <col min="3" max="11" width="19.5546875" style="14" customWidth="1"/>
    <col min="12" max="15" width="14.5546875" style="14" customWidth="1"/>
    <col min="16" max="16384" width="9.44140625" style="14"/>
  </cols>
  <sheetData>
    <row r="1" spans="1:11" s="10" customFormat="1" ht="33" customHeight="1" thickBot="1" x14ac:dyDescent="0.4">
      <c r="A1" s="8"/>
      <c r="B1" s="9" t="s">
        <v>227</v>
      </c>
    </row>
    <row r="2" spans="1:11" s="11" customFormat="1" ht="14.4" thickTop="1" x14ac:dyDescent="0.25"/>
    <row r="3" spans="1:11" s="11" customFormat="1" x14ac:dyDescent="0.25">
      <c r="B3" s="1034" t="str">
        <f>+CONCATENATE("Dati da Bilancio d'esercizio:  ",IN_Anagrafica!D6)</f>
        <v>Dati da Bilancio d'esercizio:  Bagaladi</v>
      </c>
      <c r="C3" s="1035"/>
      <c r="D3" s="1035"/>
      <c r="E3" s="1035"/>
      <c r="F3" s="1035"/>
      <c r="G3" s="1035"/>
      <c r="H3" s="1035"/>
      <c r="I3" s="1035"/>
      <c r="J3" s="1035"/>
      <c r="K3" s="1036"/>
    </row>
    <row r="4" spans="1:11" s="11" customFormat="1" x14ac:dyDescent="0.25">
      <c r="B4" s="12"/>
    </row>
    <row r="5" spans="1:11" s="11" customFormat="1" x14ac:dyDescent="0.25">
      <c r="B5" s="12" t="s">
        <v>9</v>
      </c>
    </row>
    <row r="6" spans="1:11" s="11" customFormat="1" x14ac:dyDescent="0.25">
      <c r="B6" s="61" t="s">
        <v>10</v>
      </c>
      <c r="C6" s="62">
        <v>2025</v>
      </c>
    </row>
    <row r="7" spans="1:11" s="11" customFormat="1" x14ac:dyDescent="0.25">
      <c r="B7" s="58" t="s">
        <v>209</v>
      </c>
      <c r="C7" s="479">
        <f>'Elenco analitico costi 2025'!I8</f>
        <v>0</v>
      </c>
      <c r="E7" s="13" t="s">
        <v>251</v>
      </c>
    </row>
    <row r="8" spans="1:11" s="11" customFormat="1" ht="17.25" customHeight="1" x14ac:dyDescent="0.25"/>
    <row r="9" spans="1:11" s="11" customFormat="1" ht="39.6" x14ac:dyDescent="0.25">
      <c r="C9" s="134" t="s">
        <v>11</v>
      </c>
      <c r="D9" s="135" t="s">
        <v>12</v>
      </c>
    </row>
    <row r="10" spans="1:11" s="11" customFormat="1" ht="16.8" x14ac:dyDescent="0.4">
      <c r="B10" s="205" t="s">
        <v>210</v>
      </c>
      <c r="C10" s="206">
        <f>+SUM(C11:C13)</f>
        <v>0</v>
      </c>
      <c r="D10" s="206">
        <f>+SUM(D11:D13)</f>
        <v>0</v>
      </c>
      <c r="E10" s="207">
        <f>+SUM(C10:D10)</f>
        <v>0</v>
      </c>
      <c r="G10" s="13"/>
    </row>
    <row r="11" spans="1:11" s="11" customFormat="1" x14ac:dyDescent="0.25">
      <c r="B11" s="208" t="s">
        <v>211</v>
      </c>
      <c r="C11" s="478">
        <f>SUMIFS('Elenco analitico costi 2025'!$I$8:$I$20,'Elenco analitico costi 2025'!$E$8:$E$20,IN_BIL_Com_25!C$9,'Elenco analitico costi 2025'!$G$8:$G$20,IN_BIL_Com_25!$B11)</f>
        <v>0</v>
      </c>
      <c r="D11" s="478">
        <f>SUMIFS('Elenco analitico costi 2025'!$I$8:$I$20,'Elenco analitico costi 2025'!$E$8:$E$20,IN_BIL_Com_25!D$9,'Elenco analitico costi 2025'!$G$8:$G$20,IN_BIL_Com_25!$B11)</f>
        <v>0</v>
      </c>
      <c r="E11" s="209">
        <f t="shared" ref="E11:E13" si="0">+SUM(C11:D11)</f>
        <v>0</v>
      </c>
    </row>
    <row r="12" spans="1:11" s="11" customFormat="1" x14ac:dyDescent="0.25">
      <c r="B12" s="208" t="s">
        <v>212</v>
      </c>
      <c r="C12" s="478">
        <f>SUMIFS('Elenco analitico costi 2025'!$I$8:$I$20,'Elenco analitico costi 2025'!$E$8:$E$20,IN_BIL_Com_25!C$9,'Elenco analitico costi 2025'!$G$8:$G$20,IN_BIL_Com_25!$B12)</f>
        <v>0</v>
      </c>
      <c r="D12" s="478">
        <f>SUMIFS('Elenco analitico costi 2025'!$I$8:$I$20,'Elenco analitico costi 2025'!$E$8:$E$20,IN_BIL_Com_25!D$9,'Elenco analitico costi 2025'!$G$8:$G$20,IN_BIL_Com_25!$B12)</f>
        <v>0</v>
      </c>
      <c r="E12" s="209">
        <f t="shared" si="0"/>
        <v>0</v>
      </c>
    </row>
    <row r="13" spans="1:11" s="11" customFormat="1" x14ac:dyDescent="0.25">
      <c r="B13" s="208" t="s">
        <v>213</v>
      </c>
      <c r="C13" s="478">
        <f>SUMIFS('Elenco analitico costi 2025'!$I$8:$I$20,'Elenco analitico costi 2025'!$E$8:$E$20,IN_BIL_Com_25!C$9,'Elenco analitico costi 2025'!$G$8:$G$20,IN_BIL_Com_25!$B13)</f>
        <v>0</v>
      </c>
      <c r="D13" s="478">
        <f>SUMIFS('Elenco analitico costi 2025'!$I$8:$I$20,'Elenco analitico costi 2025'!$E$8:$E$20,IN_BIL_Com_25!D$9,'Elenco analitico costi 2025'!$G$8:$G$20,IN_BIL_Com_25!$B13)</f>
        <v>0</v>
      </c>
      <c r="E13" s="209">
        <f t="shared" si="0"/>
        <v>0</v>
      </c>
    </row>
    <row r="14" spans="1:11" s="11" customFormat="1" ht="16.8" x14ac:dyDescent="0.4">
      <c r="B14" s="205" t="s">
        <v>214</v>
      </c>
      <c r="C14" s="479">
        <f>'R1'!M42</f>
        <v>0</v>
      </c>
      <c r="D14" s="478">
        <f>SUMIFS('Elenco analitico costi 2025'!$I$8:$I$20,'Elenco analitico costi 2025'!$E$8:$E$20,IN_BIL_Com_25!D$9,'Elenco analitico costi 2025'!$G$8:$G$20,IN_BIL_Com_25!$B14)</f>
        <v>0</v>
      </c>
      <c r="E14" s="207">
        <f>+SUM(C14:D14)</f>
        <v>0</v>
      </c>
    </row>
    <row r="15" spans="1:11" s="11" customFormat="1" x14ac:dyDescent="0.25">
      <c r="B15" s="210" t="s">
        <v>156</v>
      </c>
      <c r="C15" s="207">
        <f>+C10+C14</f>
        <v>0</v>
      </c>
      <c r="D15" s="207">
        <f>+D10+D14</f>
        <v>0</v>
      </c>
      <c r="E15" s="207">
        <f>+SUM(C15:D15)</f>
        <v>0</v>
      </c>
    </row>
    <row r="16" spans="1:11" s="11" customFormat="1" x14ac:dyDescent="0.25">
      <c r="B16" s="85"/>
    </row>
    <row r="17" spans="1:61" s="11" customFormat="1" x14ac:dyDescent="0.25">
      <c r="B17" s="61" t="s">
        <v>215</v>
      </c>
      <c r="C17" s="62">
        <v>2025</v>
      </c>
    </row>
    <row r="18" spans="1:61" s="11" customFormat="1" x14ac:dyDescent="0.25">
      <c r="B18" s="18" t="s">
        <v>13</v>
      </c>
      <c r="C18" s="206">
        <f>SUM(C24:K24)</f>
        <v>0</v>
      </c>
      <c r="D18" s="13"/>
    </row>
    <row r="19" spans="1:61" s="11" customFormat="1" x14ac:dyDescent="0.25">
      <c r="B19" s="18" t="s">
        <v>14</v>
      </c>
      <c r="C19" s="206">
        <f>SUM(C25:K25)</f>
        <v>0</v>
      </c>
    </row>
    <row r="20" spans="1:61" s="11" customFormat="1" x14ac:dyDescent="0.25"/>
    <row r="21" spans="1:61" s="11" customFormat="1" x14ac:dyDescent="0.25"/>
    <row r="22" spans="1:61" x14ac:dyDescent="0.25">
      <c r="B22" s="63"/>
      <c r="C22" s="1037">
        <v>2025</v>
      </c>
      <c r="D22" s="1037"/>
      <c r="E22" s="1037"/>
      <c r="F22" s="1037"/>
      <c r="G22" s="1037"/>
      <c r="H22" s="1037"/>
      <c r="I22" s="1037"/>
      <c r="J22" s="1037"/>
      <c r="K22" s="1037"/>
      <c r="L22" s="1037"/>
      <c r="M22" s="1037"/>
      <c r="N22" s="1037"/>
      <c r="O22" s="1037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</row>
    <row r="23" spans="1:61" s="16" customFormat="1" ht="92.4" x14ac:dyDescent="0.3">
      <c r="A23" s="15"/>
      <c r="B23" s="211"/>
      <c r="C23" s="212" t="s">
        <v>15</v>
      </c>
      <c r="D23" s="212" t="s">
        <v>16</v>
      </c>
      <c r="E23" s="212" t="s">
        <v>17</v>
      </c>
      <c r="F23" s="212" t="s">
        <v>18</v>
      </c>
      <c r="G23" s="213" t="s">
        <v>19</v>
      </c>
      <c r="H23" s="212" t="s">
        <v>20</v>
      </c>
      <c r="I23" s="212" t="s">
        <v>21</v>
      </c>
      <c r="J23" s="212" t="s">
        <v>22</v>
      </c>
      <c r="K23" s="212" t="s">
        <v>23</v>
      </c>
      <c r="L23" s="111" t="s">
        <v>216</v>
      </c>
      <c r="M23" s="111" t="s">
        <v>217</v>
      </c>
      <c r="N23" s="111" t="s">
        <v>218</v>
      </c>
      <c r="O23" s="111" t="s">
        <v>219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</row>
    <row r="24" spans="1:61" x14ac:dyDescent="0.25">
      <c r="A24" s="91" t="s">
        <v>184</v>
      </c>
      <c r="B24" s="58" t="s">
        <v>13</v>
      </c>
      <c r="C24" s="231">
        <f>+SUMIFS('Elenco analitico costi 2025'!$I$29:$I$68,'Elenco analitico costi 2025'!$G$29:$G$68,C$23,'Elenco analitico costi 2025'!$E$29:$E$68,$A24,'Elenco analitico costi 2025'!$F$29:$F$68,"Costo operativo")</f>
        <v>0</v>
      </c>
      <c r="D24" s="231">
        <f>+SUMIFS('Elenco analitico costi 2025'!$I$29:$I$68,'Elenco analitico costi 2025'!$G$29:$G$68,D$23,'Elenco analitico costi 2025'!$E$29:$E$68,$A24,'Elenco analitico costi 2025'!$F$29:$F$68,"Costo operativo")</f>
        <v>0</v>
      </c>
      <c r="E24" s="231">
        <f>+SUMIFS('Elenco analitico costi 2025'!$I$29:$I$68,'Elenco analitico costi 2025'!$G$29:$G$68,E$23,'Elenco analitico costi 2025'!$E$29:$E$68,$A24,'Elenco analitico costi 2025'!$F$29:$F$68,"Costo operativo")</f>
        <v>0</v>
      </c>
      <c r="F24" s="231">
        <f>+SUMIFS('Elenco analitico costi 2025'!$I$29:$I$68,'Elenco analitico costi 2025'!$G$29:$G$68,F$23,'Elenco analitico costi 2025'!$E$29:$E$68,$A24,'Elenco analitico costi 2025'!$F$29:$F$68,"Costo operativo")</f>
        <v>0</v>
      </c>
      <c r="G24" s="231">
        <f>+SUMIFS('Elenco analitico costi 2025'!$I$29:$I$68,'Elenco analitico costi 2025'!$G$29:$G$68,G$23,'Elenco analitico costi 2025'!$E$29:$E$68,$A24,'Elenco analitico costi 2025'!$F$29:$F$68,"Costo operativo")</f>
        <v>0</v>
      </c>
      <c r="H24" s="231">
        <f>+SUMIFS('Elenco analitico costi 2025'!$I$29:$I$68,'Elenco analitico costi 2025'!$G$29:$G$68,H$23,'Elenco analitico costi 2025'!$E$29:$E$68,$A24,'Elenco analitico costi 2025'!$F$29:$F$68,"Costo operativo")</f>
        <v>0</v>
      </c>
      <c r="I24" s="231">
        <f>+SUMIFS('Elenco analitico costi 2025'!$I$29:$I$68,'Elenco analitico costi 2025'!$G$29:$G$68,I$23,'Elenco analitico costi 2025'!$E$29:$E$68,$A24,'Elenco analitico costi 2025'!$F$29:$F$68,"Costo operativo")</f>
        <v>0</v>
      </c>
      <c r="J24" s="231">
        <f>+SUMIFS('Elenco analitico costi 2025'!$I$29:$I$68,'Elenco analitico costi 2025'!$G$29:$G$68,J$23,'Elenco analitico costi 2025'!$E$29:$E$68,$A24,'Elenco analitico costi 2025'!$F$29:$F$68,"Costo operativo")</f>
        <v>0</v>
      </c>
      <c r="K24" s="231">
        <f>+SUMIFS('Elenco analitico costi 2025'!$I$29:$I$68,'Elenco analitico costi 2025'!$G$29:$G$68,K$23,'Elenco analitico costi 2025'!$E$29:$E$68,$A24,'Elenco analitico costi 2025'!$F$29:$F$68,"Costo operativo")</f>
        <v>0</v>
      </c>
      <c r="L24" s="214"/>
      <c r="M24" s="215"/>
      <c r="N24" s="215"/>
      <c r="O24" s="216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</row>
    <row r="25" spans="1:61" x14ac:dyDescent="0.25">
      <c r="A25" s="91" t="s">
        <v>185</v>
      </c>
      <c r="B25" s="58" t="s">
        <v>14</v>
      </c>
      <c r="C25" s="231">
        <f>+SUMIFS('Elenco analitico costi 2025'!$I$29:$I$68,'Elenco analitico costi 2025'!$G$29:$G$68,C$23,'Elenco analitico costi 2025'!$E$29:$E$68,$A25,'Elenco analitico costi 2025'!$F$29:$F$68,"Costo operativo")</f>
        <v>0</v>
      </c>
      <c r="D25" s="231">
        <f>+SUMIFS('Elenco analitico costi 2025'!$I$29:$I$68,'Elenco analitico costi 2025'!$G$29:$G$68,D$23,'Elenco analitico costi 2025'!$E$29:$E$68,$A25,'Elenco analitico costi 2025'!$F$29:$F$68,"Costo operativo")</f>
        <v>0</v>
      </c>
      <c r="E25" s="231">
        <f>+SUMIFS('Elenco analitico costi 2025'!$I$29:$I$68,'Elenco analitico costi 2025'!$G$29:$G$68,E$23,'Elenco analitico costi 2025'!$E$29:$E$68,$A25,'Elenco analitico costi 2025'!$F$29:$F$68,"Costo operativo")</f>
        <v>0</v>
      </c>
      <c r="F25" s="231">
        <f>+SUMIFS('Elenco analitico costi 2025'!$I$29:$I$68,'Elenco analitico costi 2025'!$G$29:$G$68,F$23,'Elenco analitico costi 2025'!$E$29:$E$68,$A25,'Elenco analitico costi 2025'!$F$29:$F$68,"Costo operativo")</f>
        <v>0</v>
      </c>
      <c r="G25" s="231">
        <f>+SUMIFS('Elenco analitico costi 2025'!$I$29:$I$68,'Elenco analitico costi 2025'!$G$29:$G$68,G$23,'Elenco analitico costi 2025'!$E$29:$E$68,$A25,'Elenco analitico costi 2025'!$F$29:$F$68,"Costo operativo")</f>
        <v>0</v>
      </c>
      <c r="H25" s="231">
        <f>+SUMIFS('Elenco analitico costi 2025'!$I$29:$I$68,'Elenco analitico costi 2025'!$G$29:$G$68,H$23,'Elenco analitico costi 2025'!$E$29:$E$68,$A25,'Elenco analitico costi 2025'!$F$29:$F$68,"Costo operativo")</f>
        <v>0</v>
      </c>
      <c r="I25" s="231">
        <f>+SUMIFS('Elenco analitico costi 2025'!$I$29:$I$68,'Elenco analitico costi 2025'!$G$29:$G$68,I$23,'Elenco analitico costi 2025'!$E$29:$E$68,$A25,'Elenco analitico costi 2025'!$F$29:$F$68,"Costo operativo")</f>
        <v>0</v>
      </c>
      <c r="J25" s="231">
        <f>+SUMIFS('Elenco analitico costi 2025'!$I$29:$I$68,'Elenco analitico costi 2025'!$G$29:$G$68,J$23,'Elenco analitico costi 2025'!$E$29:$E$68,$A25,'Elenco analitico costi 2025'!$F$29:$F$68,"Costo operativo")</f>
        <v>0</v>
      </c>
      <c r="K25" s="231">
        <f>+SUMIFS('Elenco analitico costi 2025'!$I$29:$I$68,'Elenco analitico costi 2025'!$G$29:$G$68,K$23,'Elenco analitico costi 2025'!$E$29:$E$68,$A25,'Elenco analitico costi 2025'!$F$29:$F$68,"Costo operativo")</f>
        <v>0</v>
      </c>
      <c r="L25" s="217"/>
      <c r="M25" s="218"/>
      <c r="N25" s="218"/>
      <c r="O25" s="219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</row>
    <row r="26" spans="1:61" x14ac:dyDescent="0.25">
      <c r="A26" s="91" t="s">
        <v>186</v>
      </c>
      <c r="B26" s="58" t="s">
        <v>24</v>
      </c>
      <c r="C26" s="231">
        <f>+SUMIFS('Elenco analitico costi 2025'!$I$29:$I$68,'Elenco analitico costi 2025'!$G$29:$G$68,C$23,'Elenco analitico costi 2025'!$E$29:$E$68,$A26,'Elenco analitico costi 2025'!$F$29:$F$68,"Costo operativo")</f>
        <v>0</v>
      </c>
      <c r="D26" s="231">
        <f>+SUMIFS('Elenco analitico costi 2025'!$I$29:$I$68,'Elenco analitico costi 2025'!$G$29:$G$68,D$23,'Elenco analitico costi 2025'!$E$29:$E$68,$A26,'Elenco analitico costi 2025'!$F$29:$F$68,"Costo operativo")</f>
        <v>0</v>
      </c>
      <c r="E26" s="231">
        <f>+SUMIFS('Elenco analitico costi 2025'!$I$29:$I$68,'Elenco analitico costi 2025'!$G$29:$G$68,E$23,'Elenco analitico costi 2025'!$E$29:$E$68,$A26,'Elenco analitico costi 2025'!$F$29:$F$68,"Costo operativo")</f>
        <v>0</v>
      </c>
      <c r="F26" s="231">
        <f>+SUMIFS('Elenco analitico costi 2025'!$I$29:$I$68,'Elenco analitico costi 2025'!$G$29:$G$68,F$23,'Elenco analitico costi 2025'!$E$29:$E$68,$A26,'Elenco analitico costi 2025'!$F$29:$F$68,"Costo operativo")</f>
        <v>0</v>
      </c>
      <c r="G26" s="231">
        <f>+SUMIFS('Elenco analitico costi 2025'!$I$29:$I$68,'Elenco analitico costi 2025'!$G$29:$G$68,G$23,'Elenco analitico costi 2025'!$E$29:$E$68,$A26,'Elenco analitico costi 2025'!$F$29:$F$68,"Costo operativo")</f>
        <v>0</v>
      </c>
      <c r="H26" s="231">
        <f>+SUMIFS('Elenco analitico costi 2025'!$I$29:$I$68,'Elenco analitico costi 2025'!$G$29:$G$68,H$23,'Elenco analitico costi 2025'!$E$29:$E$68,$A26,'Elenco analitico costi 2025'!$F$29:$F$68,"Costo operativo")</f>
        <v>0</v>
      </c>
      <c r="I26" s="231">
        <f>+SUMIFS('Elenco analitico costi 2025'!$I$29:$I$68,'Elenco analitico costi 2025'!$G$29:$G$68,I$23,'Elenco analitico costi 2025'!$E$29:$E$68,$A26,'Elenco analitico costi 2025'!$F$29:$F$68,"Costo operativo")</f>
        <v>0</v>
      </c>
      <c r="J26" s="231">
        <f>+SUMIFS('Elenco analitico costi 2025'!$I$29:$I$68,'Elenco analitico costi 2025'!$G$29:$G$68,J$23,'Elenco analitico costi 2025'!$E$29:$E$68,$A26,'Elenco analitico costi 2025'!$F$29:$F$68,"Costo operativo")</f>
        <v>0</v>
      </c>
      <c r="K26" s="231">
        <f>+SUMIFS('Elenco analitico costi 2025'!$I$29:$I$68,'Elenco analitico costi 2025'!$G$29:$G$68,K$23,'Elenco analitico costi 2025'!$E$29:$E$68,$A26,'Elenco analitico costi 2025'!$F$29:$F$68,"Costo operativo")</f>
        <v>0</v>
      </c>
      <c r="L26" s="217"/>
      <c r="M26" s="218"/>
      <c r="N26" s="218"/>
      <c r="O26" s="219"/>
      <c r="P26" s="468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</row>
    <row r="27" spans="1:61" x14ac:dyDescent="0.25">
      <c r="A27" s="91" t="s">
        <v>187</v>
      </c>
      <c r="B27" s="58" t="s">
        <v>25</v>
      </c>
      <c r="C27" s="231">
        <f>+SUMIFS('Elenco analitico costi 2025'!$I$29:$I$68,'Elenco analitico costi 2025'!$G$29:$G$68,C$23,'Elenco analitico costi 2025'!$E$29:$E$68,$A27,'Elenco analitico costi 2025'!$F$29:$F$68,"Costo operativo")</f>
        <v>0</v>
      </c>
      <c r="D27" s="231">
        <f>+SUMIFS('Elenco analitico costi 2025'!$I$29:$I$68,'Elenco analitico costi 2025'!$G$29:$G$68,D$23,'Elenco analitico costi 2025'!$E$29:$E$68,$A27,'Elenco analitico costi 2025'!$F$29:$F$68,"Costo operativo")</f>
        <v>0</v>
      </c>
      <c r="E27" s="231">
        <f>+SUMIFS('Elenco analitico costi 2025'!$I$29:$I$68,'Elenco analitico costi 2025'!$G$29:$G$68,E$23,'Elenco analitico costi 2025'!$E$29:$E$68,$A27,'Elenco analitico costi 2025'!$F$29:$F$68,"Costo operativo")</f>
        <v>0</v>
      </c>
      <c r="F27" s="231">
        <f>+SUMIFS('Elenco analitico costi 2025'!$I$29:$I$68,'Elenco analitico costi 2025'!$G$29:$G$68,F$23,'Elenco analitico costi 2025'!$E$29:$E$68,$A27,'Elenco analitico costi 2025'!$F$29:$F$68,"Costo operativo")</f>
        <v>0</v>
      </c>
      <c r="G27" s="231">
        <f>+SUMIFS('Elenco analitico costi 2025'!$I$29:$I$68,'Elenco analitico costi 2025'!$G$29:$G$68,G$23,'Elenco analitico costi 2025'!$E$29:$E$68,$A27,'Elenco analitico costi 2025'!$F$29:$F$68,"Costo operativo")</f>
        <v>0</v>
      </c>
      <c r="H27" s="231">
        <f>+SUMIFS('Elenco analitico costi 2025'!$I$29:$I$68,'Elenco analitico costi 2025'!$G$29:$G$68,H$23,'Elenco analitico costi 2025'!$E$29:$E$68,$A27,'Elenco analitico costi 2025'!$F$29:$F$68,"Costo operativo")</f>
        <v>0</v>
      </c>
      <c r="I27" s="231">
        <f>+SUMIFS('Elenco analitico costi 2025'!$I$29:$I$68,'Elenco analitico costi 2025'!$G$29:$G$68,I$23,'Elenco analitico costi 2025'!$E$29:$E$68,$A27,'Elenco analitico costi 2025'!$F$29:$F$68,"Costo operativo")</f>
        <v>0</v>
      </c>
      <c r="J27" s="231">
        <f>+SUMIFS('Elenco analitico costi 2025'!$I$29:$I$68,'Elenco analitico costi 2025'!$G$29:$G$68,J$23,'Elenco analitico costi 2025'!$E$29:$E$68,$A27,'Elenco analitico costi 2025'!$F$29:$F$68,"Costo operativo")</f>
        <v>0</v>
      </c>
      <c r="K27" s="231">
        <f>+SUMIFS('Elenco analitico costi 2025'!$I$29:$I$68,'Elenco analitico costi 2025'!$G$29:$G$68,K$23,'Elenco analitico costi 2025'!$E$29:$E$68,$A27,'Elenco analitico costi 2025'!$F$29:$F$68,"Costo operativo")</f>
        <v>0</v>
      </c>
      <c r="L27" s="217"/>
      <c r="M27" s="218"/>
      <c r="N27" s="218"/>
      <c r="O27" s="21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</row>
    <row r="28" spans="1:61" x14ac:dyDescent="0.25">
      <c r="A28" s="91" t="s">
        <v>188</v>
      </c>
      <c r="B28" s="58" t="s">
        <v>26</v>
      </c>
      <c r="C28" s="231">
        <f>+SUMIFS('Elenco analitico costi 2025'!$I$29:$I$68,'Elenco analitico costi 2025'!$G$29:$G$68,C$23,'Elenco analitico costi 2025'!$E$29:$E$68,$A28,'Elenco analitico costi 2025'!$F$29:$F$68,"Costo operativo")</f>
        <v>0</v>
      </c>
      <c r="D28" s="231">
        <f>+SUMIFS('Elenco analitico costi 2025'!$I$29:$I$68,'Elenco analitico costi 2025'!$G$29:$G$68,D$23,'Elenco analitico costi 2025'!$E$29:$E$68,$A28,'Elenco analitico costi 2025'!$F$29:$F$68,"Costo operativo")</f>
        <v>0</v>
      </c>
      <c r="E28" s="231">
        <f>+SUMIFS('Elenco analitico costi 2025'!$I$29:$I$68,'Elenco analitico costi 2025'!$G$29:$G$68,E$23,'Elenco analitico costi 2025'!$E$29:$E$68,$A28,'Elenco analitico costi 2025'!$F$29:$F$68,"Costo operativo")</f>
        <v>0</v>
      </c>
      <c r="F28" s="231">
        <f>+SUMIFS('Elenco analitico costi 2025'!$I$29:$I$68,'Elenco analitico costi 2025'!$G$29:$G$68,F$23,'Elenco analitico costi 2025'!$E$29:$E$68,$A28,'Elenco analitico costi 2025'!$F$29:$F$68,"Costo operativo")</f>
        <v>0</v>
      </c>
      <c r="G28" s="231">
        <f>+SUMIFS('Elenco analitico costi 2025'!$I$29:$I$68,'Elenco analitico costi 2025'!$G$29:$G$68,G$23,'Elenco analitico costi 2025'!$E$29:$E$68,$A28,'Elenco analitico costi 2025'!$F$29:$F$68,"Costo operativo")</f>
        <v>0</v>
      </c>
      <c r="H28" s="231">
        <f>+SUMIFS('Elenco analitico costi 2025'!$I$29:$I$68,'Elenco analitico costi 2025'!$G$29:$G$68,H$23,'Elenco analitico costi 2025'!$E$29:$E$68,$A28,'Elenco analitico costi 2025'!$F$29:$F$68,"Costo operativo")</f>
        <v>0</v>
      </c>
      <c r="I28" s="231">
        <f>+SUMIFS('Elenco analitico costi 2025'!$I$29:$I$68,'Elenco analitico costi 2025'!$G$29:$G$68,I$23,'Elenco analitico costi 2025'!$E$29:$E$68,$A28,'Elenco analitico costi 2025'!$F$29:$F$68,"Costo operativo")</f>
        <v>0</v>
      </c>
      <c r="J28" s="231">
        <f>+SUMIFS('Elenco analitico costi 2025'!$I$29:$I$68,'Elenco analitico costi 2025'!$G$29:$G$68,J$23,'Elenco analitico costi 2025'!$E$29:$E$68,$A28,'Elenco analitico costi 2025'!$F$29:$F$68,"Costo operativo")</f>
        <v>0</v>
      </c>
      <c r="K28" s="231">
        <f>+SUMIFS('Elenco analitico costi 2025'!$I$29:$I$68,'Elenco analitico costi 2025'!$G$29:$G$68,K$23,'Elenco analitico costi 2025'!$E$29:$E$68,$A28,'Elenco analitico costi 2025'!$F$29:$F$68,"Costo operativo")</f>
        <v>0</v>
      </c>
      <c r="L28" s="217"/>
      <c r="M28" s="218"/>
      <c r="N28" s="218"/>
      <c r="O28" s="21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</row>
    <row r="29" spans="1:61" x14ac:dyDescent="0.25">
      <c r="A29" s="91" t="s">
        <v>189</v>
      </c>
      <c r="B29" s="58" t="s">
        <v>27</v>
      </c>
      <c r="C29" s="231">
        <f>+SUMIFS('Elenco analitico costi 2025'!$I$29:$I$68,'Elenco analitico costi 2025'!$G$29:$G$68,C$23,'Elenco analitico costi 2025'!$E$29:$E$68,$A29,'Elenco analitico costi 2025'!$F$29:$F$68,"Costo operativo")</f>
        <v>0</v>
      </c>
      <c r="D29" s="231">
        <f>+SUMIFS('Elenco analitico costi 2025'!$I$29:$I$68,'Elenco analitico costi 2025'!$G$29:$G$68,D$23,'Elenco analitico costi 2025'!$E$29:$E$68,$A29,'Elenco analitico costi 2025'!$F$29:$F$68,"Costo operativo")</f>
        <v>0</v>
      </c>
      <c r="E29" s="231">
        <f>+SUMIFS('Elenco analitico costi 2025'!$I$29:$I$68,'Elenco analitico costi 2025'!$G$29:$G$68,E$23,'Elenco analitico costi 2025'!$E$29:$E$68,$A29,'Elenco analitico costi 2025'!$F$29:$F$68,"Costo operativo")</f>
        <v>0</v>
      </c>
      <c r="F29" s="231">
        <f>+SUMIFS('Elenco analitico costi 2025'!$I$29:$I$68,'Elenco analitico costi 2025'!$G$29:$G$68,F$23,'Elenco analitico costi 2025'!$E$29:$E$68,$A29,'Elenco analitico costi 2025'!$F$29:$F$68,"Costo operativo")</f>
        <v>0</v>
      </c>
      <c r="G29" s="231">
        <f>+SUMIFS('Elenco analitico costi 2025'!$I$29:$I$68,'Elenco analitico costi 2025'!$G$29:$G$68,G$23,'Elenco analitico costi 2025'!$E$29:$E$68,$A29,'Elenco analitico costi 2025'!$F$29:$F$68,"Costo operativo")</f>
        <v>0</v>
      </c>
      <c r="H29" s="231">
        <f>+SUMIFS('Elenco analitico costi 2025'!$I$29:$I$68,'Elenco analitico costi 2025'!$G$29:$G$68,H$23,'Elenco analitico costi 2025'!$E$29:$E$68,$A29,'Elenco analitico costi 2025'!$F$29:$F$68,"Costo operativo")</f>
        <v>0</v>
      </c>
      <c r="I29" s="231">
        <f>+SUMIFS('Elenco analitico costi 2025'!$I$29:$I$68,'Elenco analitico costi 2025'!$G$29:$G$68,I$23,'Elenco analitico costi 2025'!$E$29:$E$68,$A29,'Elenco analitico costi 2025'!$F$29:$F$68,"Costo operativo")</f>
        <v>0</v>
      </c>
      <c r="J29" s="231">
        <f>+SUMIFS('Elenco analitico costi 2025'!$I$29:$I$68,'Elenco analitico costi 2025'!$G$29:$G$68,J$23,'Elenco analitico costi 2025'!$E$29:$E$68,$A29,'Elenco analitico costi 2025'!$F$29:$F$68,"Costo operativo")</f>
        <v>0</v>
      </c>
      <c r="K29" s="231">
        <f>+SUMIFS('Elenco analitico costi 2025'!$I$29:$I$68,'Elenco analitico costi 2025'!$G$29:$G$68,K$23,'Elenco analitico costi 2025'!$E$29:$E$68,$A29,'Elenco analitico costi 2025'!$F$29:$F$68,"Costo operativo")</f>
        <v>0</v>
      </c>
      <c r="L29" s="220"/>
      <c r="M29" s="221"/>
      <c r="N29" s="221"/>
      <c r="O29" s="22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</row>
    <row r="30" spans="1:61" s="11" customFormat="1" ht="16.5" customHeight="1" x14ac:dyDescent="0.25">
      <c r="B30" s="58" t="s">
        <v>220</v>
      </c>
      <c r="C30" s="218"/>
      <c r="D30" s="218"/>
      <c r="E30" s="218"/>
      <c r="F30" s="218"/>
      <c r="G30" s="218"/>
      <c r="H30" s="218"/>
      <c r="I30" s="218"/>
      <c r="J30" s="218"/>
      <c r="K30" s="218"/>
      <c r="L30" s="479">
        <f>'Elenco analitico costi 2025'!C74</f>
        <v>0</v>
      </c>
      <c r="M30" s="479">
        <f>'Elenco analitico costi 2025'!C82</f>
        <v>0</v>
      </c>
      <c r="N30" s="479">
        <f>'Elenco analitico costi 2025'!E74</f>
        <v>0</v>
      </c>
      <c r="O30" s="479">
        <f>'Elenco analitico costi 2025'!F74</f>
        <v>0</v>
      </c>
      <c r="Q30" s="13"/>
    </row>
    <row r="31" spans="1:61" s="11" customFormat="1" ht="16.5" customHeight="1" x14ac:dyDescent="0.25">
      <c r="B31" s="58" t="s">
        <v>29</v>
      </c>
      <c r="C31" s="218"/>
      <c r="D31" s="218"/>
      <c r="E31" s="218"/>
      <c r="F31" s="218"/>
      <c r="G31" s="218"/>
      <c r="H31" s="218"/>
      <c r="I31" s="218"/>
      <c r="J31" s="218"/>
      <c r="K31" s="218"/>
      <c r="L31" s="479">
        <f>'Elenco analitico costi 2025'!C75</f>
        <v>0</v>
      </c>
      <c r="M31" s="479">
        <f>'Elenco analitico costi 2025'!D75</f>
        <v>0</v>
      </c>
      <c r="N31" s="479">
        <f>'Elenco analitico costi 2025'!E75</f>
        <v>0</v>
      </c>
      <c r="O31" s="479">
        <f>'Elenco analitico costi 2025'!F75</f>
        <v>0</v>
      </c>
    </row>
    <row r="32" spans="1:61" s="11" customFormat="1" ht="16.5" customHeight="1" x14ac:dyDescent="0.25">
      <c r="B32" s="58" t="s">
        <v>30</v>
      </c>
      <c r="C32" s="218"/>
      <c r="D32" s="218"/>
      <c r="E32" s="218"/>
      <c r="F32" s="218"/>
      <c r="G32" s="218"/>
      <c r="H32" s="218"/>
      <c r="I32" s="218"/>
      <c r="J32" s="218"/>
      <c r="K32" s="218"/>
      <c r="L32" s="479">
        <f>'Elenco analitico costi 2025'!C76</f>
        <v>0</v>
      </c>
      <c r="M32" s="479">
        <f>'Elenco analitico costi 2025'!D76</f>
        <v>0</v>
      </c>
      <c r="N32" s="479">
        <f>'Elenco analitico costi 2025'!E76</f>
        <v>0</v>
      </c>
      <c r="O32" s="479">
        <f>'Elenco analitico costi 2025'!F76</f>
        <v>0</v>
      </c>
    </row>
    <row r="33" spans="2:15" s="11" customFormat="1" ht="16.5" customHeight="1" x14ac:dyDescent="0.25">
      <c r="B33" s="64" t="s">
        <v>28</v>
      </c>
      <c r="C33" s="207">
        <f t="shared" ref="C33:K33" si="1">SUM(C24:C29)</f>
        <v>0</v>
      </c>
      <c r="D33" s="207">
        <f t="shared" si="1"/>
        <v>0</v>
      </c>
      <c r="E33" s="207">
        <f t="shared" si="1"/>
        <v>0</v>
      </c>
      <c r="F33" s="207">
        <f t="shared" si="1"/>
        <v>0</v>
      </c>
      <c r="G33" s="207">
        <f t="shared" si="1"/>
        <v>0</v>
      </c>
      <c r="H33" s="207">
        <f t="shared" si="1"/>
        <v>0</v>
      </c>
      <c r="I33" s="207">
        <f t="shared" si="1"/>
        <v>0</v>
      </c>
      <c r="J33" s="207">
        <f t="shared" si="1"/>
        <v>0</v>
      </c>
      <c r="K33" s="207">
        <f t="shared" si="1"/>
        <v>0</v>
      </c>
      <c r="L33" s="207">
        <f>+SUM(L30:L32)</f>
        <v>0</v>
      </c>
      <c r="M33" s="207">
        <f>+SUM(M30:M32)</f>
        <v>0</v>
      </c>
      <c r="N33" s="207">
        <f>+SUM(N30:N32)</f>
        <v>0</v>
      </c>
      <c r="O33" s="207">
        <f>+SUM(O30:O32)</f>
        <v>0</v>
      </c>
    </row>
    <row r="34" spans="2:15" s="11" customFormat="1" ht="16.5" customHeight="1" x14ac:dyDescent="0.25"/>
    <row r="35" spans="2:15" s="11" customFormat="1" ht="16.5" customHeight="1" x14ac:dyDescent="0.25">
      <c r="M35" s="469"/>
    </row>
    <row r="36" spans="2:15" s="11" customFormat="1" ht="14.4" thickBot="1" x14ac:dyDescent="0.3">
      <c r="B36" s="61" t="s">
        <v>31</v>
      </c>
      <c r="C36" s="62">
        <v>2025</v>
      </c>
      <c r="D36" s="17"/>
    </row>
    <row r="37" spans="2:15" s="11" customFormat="1" ht="13.95" customHeight="1" x14ac:dyDescent="0.25">
      <c r="B37" s="57" t="s">
        <v>32</v>
      </c>
      <c r="C37" s="480"/>
      <c r="D37" s="266"/>
      <c r="F37" s="1038" t="s">
        <v>1337</v>
      </c>
      <c r="G37" s="1039"/>
      <c r="H37" s="1039"/>
      <c r="I37" s="1039"/>
      <c r="J37" s="1039"/>
      <c r="K37" s="1039"/>
      <c r="L37" s="1039"/>
      <c r="M37" s="1039"/>
      <c r="N37" s="1039"/>
      <c r="O37" s="1040"/>
    </row>
    <row r="38" spans="2:15" s="11" customFormat="1" x14ac:dyDescent="0.25">
      <c r="B38" s="87" t="s">
        <v>221</v>
      </c>
      <c r="C38" s="481"/>
      <c r="D38" s="17"/>
      <c r="F38" s="1041"/>
      <c r="G38" s="1042"/>
      <c r="H38" s="1042"/>
      <c r="I38" s="1042"/>
      <c r="J38" s="1042"/>
      <c r="K38" s="1042"/>
      <c r="L38" s="1042"/>
      <c r="M38" s="1042"/>
      <c r="N38" s="1042"/>
      <c r="O38" s="1043"/>
    </row>
    <row r="39" spans="2:15" s="11" customFormat="1" ht="27.6" x14ac:dyDescent="0.25">
      <c r="B39" s="59" t="s">
        <v>222</v>
      </c>
      <c r="C39" s="480"/>
      <c r="D39" s="17"/>
      <c r="E39" s="17"/>
      <c r="F39" s="1041"/>
      <c r="G39" s="1042"/>
      <c r="H39" s="1042"/>
      <c r="I39" s="1042"/>
      <c r="J39" s="1042"/>
      <c r="K39" s="1042"/>
      <c r="L39" s="1042"/>
      <c r="M39" s="1042"/>
      <c r="N39" s="1042"/>
      <c r="O39" s="1043"/>
    </row>
    <row r="40" spans="2:15" s="11" customFormat="1" ht="15" customHeight="1" x14ac:dyDescent="0.25">
      <c r="B40" s="57" t="s">
        <v>33</v>
      </c>
      <c r="C40" s="480"/>
      <c r="D40" s="17"/>
      <c r="E40" s="17"/>
      <c r="F40" s="1041"/>
      <c r="G40" s="1042"/>
      <c r="H40" s="1042"/>
      <c r="I40" s="1042"/>
      <c r="J40" s="1042"/>
      <c r="K40" s="1042"/>
      <c r="L40" s="1042"/>
      <c r="M40" s="1042"/>
      <c r="N40" s="1042"/>
      <c r="O40" s="1043"/>
    </row>
    <row r="41" spans="2:15" s="11" customFormat="1" ht="15" customHeight="1" x14ac:dyDescent="0.25">
      <c r="B41" s="57" t="s">
        <v>35</v>
      </c>
      <c r="C41" s="480"/>
      <c r="D41" s="17"/>
      <c r="E41" s="17"/>
      <c r="F41" s="1041"/>
      <c r="G41" s="1042"/>
      <c r="H41" s="1042"/>
      <c r="I41" s="1042"/>
      <c r="J41" s="1042"/>
      <c r="K41" s="1042"/>
      <c r="L41" s="1042"/>
      <c r="M41" s="1042"/>
      <c r="N41" s="1042"/>
      <c r="O41" s="1043"/>
    </row>
    <row r="42" spans="2:15" s="11" customFormat="1" ht="15" customHeight="1" x14ac:dyDescent="0.25">
      <c r="B42" s="57" t="s">
        <v>37</v>
      </c>
      <c r="C42" s="480"/>
      <c r="D42" s="17"/>
      <c r="E42" s="17"/>
      <c r="F42" s="1041"/>
      <c r="G42" s="1042"/>
      <c r="H42" s="1042"/>
      <c r="I42" s="1042"/>
      <c r="J42" s="1042"/>
      <c r="K42" s="1042"/>
      <c r="L42" s="1042"/>
      <c r="M42" s="1042"/>
      <c r="N42" s="1042"/>
      <c r="O42" s="1043"/>
    </row>
    <row r="43" spans="2:15" s="11" customFormat="1" ht="15" customHeight="1" x14ac:dyDescent="0.25">
      <c r="B43" s="57" t="s">
        <v>39</v>
      </c>
      <c r="C43" s="480"/>
      <c r="D43" s="17"/>
      <c r="E43" s="17"/>
      <c r="F43" s="1041"/>
      <c r="G43" s="1042"/>
      <c r="H43" s="1042"/>
      <c r="I43" s="1042"/>
      <c r="J43" s="1042"/>
      <c r="K43" s="1042"/>
      <c r="L43" s="1042"/>
      <c r="M43" s="1042"/>
      <c r="N43" s="1042"/>
      <c r="O43" s="1043"/>
    </row>
    <row r="44" spans="2:15" s="11" customFormat="1" ht="15" customHeight="1" x14ac:dyDescent="0.25">
      <c r="B44" s="57" t="s">
        <v>41</v>
      </c>
      <c r="C44" s="480"/>
      <c r="D44" s="17"/>
      <c r="F44" s="1041"/>
      <c r="G44" s="1042"/>
      <c r="H44" s="1042"/>
      <c r="I44" s="1042"/>
      <c r="J44" s="1042"/>
      <c r="K44" s="1042"/>
      <c r="L44" s="1042"/>
      <c r="M44" s="1042"/>
      <c r="N44" s="1042"/>
      <c r="O44" s="1043"/>
    </row>
    <row r="45" spans="2:15" s="11" customFormat="1" ht="15" customHeight="1" x14ac:dyDescent="0.25">
      <c r="B45" s="57" t="s">
        <v>42</v>
      </c>
      <c r="C45" s="480"/>
      <c r="D45" s="17"/>
      <c r="F45" s="1041"/>
      <c r="G45" s="1042"/>
      <c r="H45" s="1042"/>
      <c r="I45" s="1042"/>
      <c r="J45" s="1042"/>
      <c r="K45" s="1042"/>
      <c r="L45" s="1042"/>
      <c r="M45" s="1042"/>
      <c r="N45" s="1042"/>
      <c r="O45" s="1043"/>
    </row>
    <row r="46" spans="2:15" s="11" customFormat="1" ht="27.6" x14ac:dyDescent="0.25">
      <c r="B46" s="57" t="s">
        <v>43</v>
      </c>
      <c r="C46" s="480"/>
      <c r="D46" s="17"/>
      <c r="F46" s="1041"/>
      <c r="G46" s="1042"/>
      <c r="H46" s="1042"/>
      <c r="I46" s="1042"/>
      <c r="J46" s="1042"/>
      <c r="K46" s="1042"/>
      <c r="L46" s="1042"/>
      <c r="M46" s="1042"/>
      <c r="N46" s="1042"/>
      <c r="O46" s="1043"/>
    </row>
    <row r="47" spans="2:15" s="11" customFormat="1" ht="15" customHeight="1" x14ac:dyDescent="0.25">
      <c r="B47" s="57" t="s">
        <v>44</v>
      </c>
      <c r="C47" s="480"/>
      <c r="D47" s="17"/>
      <c r="F47" s="1041"/>
      <c r="G47" s="1042"/>
      <c r="H47" s="1042"/>
      <c r="I47" s="1042"/>
      <c r="J47" s="1042"/>
      <c r="K47" s="1042"/>
      <c r="L47" s="1042"/>
      <c r="M47" s="1042"/>
      <c r="N47" s="1042"/>
      <c r="O47" s="1043"/>
    </row>
    <row r="48" spans="2:15" s="11" customFormat="1" x14ac:dyDescent="0.25">
      <c r="B48" s="139" t="s">
        <v>223</v>
      </c>
      <c r="C48" s="482"/>
      <c r="D48" s="17"/>
      <c r="F48" s="1041"/>
      <c r="G48" s="1042"/>
      <c r="H48" s="1042"/>
      <c r="I48" s="1042"/>
      <c r="J48" s="1042"/>
      <c r="K48" s="1042"/>
      <c r="L48" s="1042"/>
      <c r="M48" s="1042"/>
      <c r="N48" s="1042"/>
      <c r="O48" s="1043"/>
    </row>
    <row r="49" spans="2:15" s="11" customFormat="1" ht="41.4" x14ac:dyDescent="0.25">
      <c r="B49" s="223" t="s">
        <v>224</v>
      </c>
      <c r="C49" s="224">
        <v>0</v>
      </c>
      <c r="D49" s="225"/>
      <c r="F49" s="1041"/>
      <c r="G49" s="1042"/>
      <c r="H49" s="1042"/>
      <c r="I49" s="1042"/>
      <c r="J49" s="1042"/>
      <c r="K49" s="1042"/>
      <c r="L49" s="1042"/>
      <c r="M49" s="1042"/>
      <c r="N49" s="1042"/>
      <c r="O49" s="1043"/>
    </row>
    <row r="50" spans="2:15" s="11" customFormat="1" ht="55.8" thickBot="1" x14ac:dyDescent="0.3">
      <c r="B50" s="226" t="s">
        <v>225</v>
      </c>
      <c r="C50" s="224">
        <v>0</v>
      </c>
      <c r="D50" s="227"/>
      <c r="F50" s="1044"/>
      <c r="G50" s="1045"/>
      <c r="H50" s="1045"/>
      <c r="I50" s="1045"/>
      <c r="J50" s="1045"/>
      <c r="K50" s="1045"/>
      <c r="L50" s="1045"/>
      <c r="M50" s="1045"/>
      <c r="N50" s="1045"/>
      <c r="O50" s="1046"/>
    </row>
    <row r="51" spans="2:15" s="11" customFormat="1" ht="15" customHeight="1" x14ac:dyDescent="0.25">
      <c r="B51" s="228"/>
      <c r="C51" s="229"/>
      <c r="D51" s="229"/>
      <c r="E51" s="17"/>
    </row>
    <row r="52" spans="2:15" s="11" customFormat="1" x14ac:dyDescent="0.25">
      <c r="B52" s="230" t="s">
        <v>226</v>
      </c>
      <c r="C52" s="229"/>
      <c r="D52" s="229"/>
      <c r="E52" s="17"/>
    </row>
    <row r="53" spans="2:15" s="11" customFormat="1" x14ac:dyDescent="0.25"/>
    <row r="54" spans="2:15" s="11" customFormat="1" x14ac:dyDescent="0.25">
      <c r="B54" s="61" t="s">
        <v>45</v>
      </c>
      <c r="C54" s="62">
        <v>2025</v>
      </c>
    </row>
    <row r="55" spans="2:15" s="11" customFormat="1" ht="16.2" x14ac:dyDescent="0.35">
      <c r="B55" s="58" t="s">
        <v>46</v>
      </c>
      <c r="C55" s="479">
        <f>SUM(C56:C58)</f>
        <v>0</v>
      </c>
      <c r="D55" s="470"/>
    </row>
    <row r="56" spans="2:15" s="11" customFormat="1" x14ac:dyDescent="0.25">
      <c r="B56" s="60" t="s">
        <v>47</v>
      </c>
      <c r="C56" s="479"/>
      <c r="D56" s="17"/>
    </row>
    <row r="57" spans="2:15" s="11" customFormat="1" x14ac:dyDescent="0.25">
      <c r="B57" s="60" t="s">
        <v>48</v>
      </c>
      <c r="C57" s="479"/>
      <c r="D57" s="17"/>
    </row>
    <row r="58" spans="2:15" s="11" customFormat="1" x14ac:dyDescent="0.25">
      <c r="B58" s="60" t="s">
        <v>49</v>
      </c>
      <c r="C58" s="479"/>
      <c r="D58" s="17"/>
    </row>
    <row r="59" spans="2:15" s="11" customFormat="1" x14ac:dyDescent="0.25">
      <c r="E59" s="14"/>
    </row>
    <row r="60" spans="2:15" s="11" customFormat="1" x14ac:dyDescent="0.25"/>
    <row r="61" spans="2:15" s="11" customFormat="1" x14ac:dyDescent="0.25"/>
    <row r="62" spans="2:15" s="11" customFormat="1" x14ac:dyDescent="0.25"/>
    <row r="63" spans="2:15" s="11" customFormat="1" x14ac:dyDescent="0.25"/>
    <row r="64" spans="2:15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  <row r="298" s="11" customFormat="1" x14ac:dyDescent="0.25"/>
    <row r="299" s="11" customFormat="1" x14ac:dyDescent="0.25"/>
    <row r="300" s="11" customFormat="1" x14ac:dyDescent="0.25"/>
    <row r="301" s="11" customFormat="1" x14ac:dyDescent="0.25"/>
    <row r="302" s="11" customFormat="1" x14ac:dyDescent="0.25"/>
    <row r="303" s="11" customFormat="1" x14ac:dyDescent="0.25"/>
    <row r="304" s="11" customFormat="1" x14ac:dyDescent="0.25"/>
    <row r="305" s="11" customFormat="1" x14ac:dyDescent="0.25"/>
    <row r="306" s="11" customFormat="1" x14ac:dyDescent="0.25"/>
    <row r="307" s="11" customFormat="1" x14ac:dyDescent="0.25"/>
    <row r="308" s="11" customFormat="1" x14ac:dyDescent="0.25"/>
    <row r="309" s="11" customFormat="1" x14ac:dyDescent="0.25"/>
    <row r="310" s="11" customFormat="1" x14ac:dyDescent="0.25"/>
    <row r="311" s="11" customFormat="1" x14ac:dyDescent="0.25"/>
    <row r="312" s="11" customFormat="1" x14ac:dyDescent="0.25"/>
    <row r="313" s="11" customFormat="1" x14ac:dyDescent="0.25"/>
    <row r="314" s="11" customFormat="1" x14ac:dyDescent="0.25"/>
    <row r="315" s="11" customFormat="1" x14ac:dyDescent="0.25"/>
    <row r="316" s="11" customFormat="1" x14ac:dyDescent="0.25"/>
    <row r="317" s="11" customFormat="1" x14ac:dyDescent="0.25"/>
    <row r="318" s="11" customFormat="1" x14ac:dyDescent="0.25"/>
    <row r="319" s="11" customFormat="1" x14ac:dyDescent="0.25"/>
    <row r="320" s="11" customFormat="1" x14ac:dyDescent="0.25"/>
    <row r="321" s="11" customFormat="1" x14ac:dyDescent="0.25"/>
    <row r="322" s="11" customFormat="1" x14ac:dyDescent="0.25"/>
    <row r="323" s="11" customFormat="1" x14ac:dyDescent="0.25"/>
    <row r="324" s="11" customFormat="1" x14ac:dyDescent="0.25"/>
    <row r="325" s="11" customFormat="1" x14ac:dyDescent="0.25"/>
    <row r="326" s="11" customFormat="1" x14ac:dyDescent="0.25"/>
    <row r="327" s="11" customFormat="1" x14ac:dyDescent="0.25"/>
    <row r="328" s="11" customFormat="1" x14ac:dyDescent="0.25"/>
    <row r="329" s="11" customFormat="1" x14ac:dyDescent="0.25"/>
    <row r="330" s="11" customFormat="1" x14ac:dyDescent="0.25"/>
    <row r="331" s="11" customFormat="1" x14ac:dyDescent="0.25"/>
    <row r="332" s="11" customFormat="1" x14ac:dyDescent="0.25"/>
    <row r="333" s="11" customFormat="1" x14ac:dyDescent="0.25"/>
    <row r="334" s="11" customFormat="1" x14ac:dyDescent="0.25"/>
    <row r="335" s="11" customFormat="1" x14ac:dyDescent="0.25"/>
    <row r="336" s="11" customFormat="1" x14ac:dyDescent="0.25"/>
    <row r="337" s="11" customFormat="1" x14ac:dyDescent="0.25"/>
    <row r="338" s="11" customFormat="1" x14ac:dyDescent="0.25"/>
    <row r="339" s="11" customFormat="1" x14ac:dyDescent="0.25"/>
    <row r="340" s="11" customFormat="1" x14ac:dyDescent="0.25"/>
    <row r="341" s="11" customFormat="1" x14ac:dyDescent="0.25"/>
    <row r="342" s="11" customFormat="1" x14ac:dyDescent="0.25"/>
    <row r="343" s="11" customFormat="1" x14ac:dyDescent="0.25"/>
    <row r="344" s="11" customFormat="1" x14ac:dyDescent="0.25"/>
    <row r="345" s="11" customFormat="1" x14ac:dyDescent="0.25"/>
    <row r="346" s="11" customFormat="1" x14ac:dyDescent="0.25"/>
    <row r="347" s="11" customFormat="1" x14ac:dyDescent="0.25"/>
    <row r="348" s="11" customFormat="1" x14ac:dyDescent="0.25"/>
    <row r="349" s="11" customFormat="1" x14ac:dyDescent="0.25"/>
    <row r="350" s="11" customFormat="1" x14ac:dyDescent="0.25"/>
    <row r="351" s="11" customFormat="1" x14ac:dyDescent="0.25"/>
    <row r="352" s="11" customFormat="1" x14ac:dyDescent="0.25"/>
    <row r="353" s="11" customFormat="1" x14ac:dyDescent="0.25"/>
    <row r="354" s="11" customFormat="1" x14ac:dyDescent="0.25"/>
    <row r="355" s="11" customFormat="1" x14ac:dyDescent="0.25"/>
    <row r="356" s="11" customFormat="1" x14ac:dyDescent="0.25"/>
    <row r="357" s="11" customFormat="1" x14ac:dyDescent="0.25"/>
    <row r="358" s="11" customFormat="1" x14ac:dyDescent="0.25"/>
    <row r="359" s="11" customFormat="1" x14ac:dyDescent="0.25"/>
    <row r="360" s="11" customFormat="1" x14ac:dyDescent="0.25"/>
    <row r="361" s="11" customFormat="1" x14ac:dyDescent="0.25"/>
    <row r="362" s="11" customFormat="1" x14ac:dyDescent="0.25"/>
    <row r="363" s="11" customFormat="1" x14ac:dyDescent="0.25"/>
    <row r="364" s="11" customFormat="1" x14ac:dyDescent="0.25"/>
    <row r="365" s="11" customFormat="1" x14ac:dyDescent="0.25"/>
    <row r="366" s="11" customFormat="1" x14ac:dyDescent="0.25"/>
    <row r="367" s="11" customFormat="1" x14ac:dyDescent="0.25"/>
    <row r="368" s="11" customFormat="1" x14ac:dyDescent="0.25"/>
    <row r="369" s="11" customFormat="1" x14ac:dyDescent="0.25"/>
    <row r="370" s="11" customFormat="1" x14ac:dyDescent="0.25"/>
    <row r="371" s="11" customFormat="1" x14ac:dyDescent="0.25"/>
    <row r="372" s="11" customFormat="1" x14ac:dyDescent="0.25"/>
    <row r="373" s="11" customFormat="1" x14ac:dyDescent="0.25"/>
    <row r="374" s="11" customFormat="1" x14ac:dyDescent="0.25"/>
    <row r="375" s="11" customFormat="1" x14ac:dyDescent="0.25"/>
    <row r="376" s="11" customFormat="1" x14ac:dyDescent="0.25"/>
    <row r="377" s="11" customFormat="1" x14ac:dyDescent="0.25"/>
    <row r="378" s="11" customFormat="1" x14ac:dyDescent="0.25"/>
    <row r="379" s="11" customFormat="1" x14ac:dyDescent="0.25"/>
    <row r="380" s="11" customFormat="1" x14ac:dyDescent="0.25"/>
    <row r="381" s="11" customFormat="1" x14ac:dyDescent="0.25"/>
    <row r="382" s="11" customFormat="1" x14ac:dyDescent="0.25"/>
    <row r="383" s="11" customFormat="1" x14ac:dyDescent="0.25"/>
    <row r="384" s="11" customFormat="1" x14ac:dyDescent="0.25"/>
    <row r="385" s="11" customFormat="1" x14ac:dyDescent="0.25"/>
    <row r="386" s="11" customFormat="1" x14ac:dyDescent="0.25"/>
    <row r="387" s="11" customFormat="1" x14ac:dyDescent="0.25"/>
    <row r="388" s="11" customFormat="1" x14ac:dyDescent="0.25"/>
    <row r="389" s="11" customFormat="1" x14ac:dyDescent="0.25"/>
    <row r="390" s="11" customFormat="1" x14ac:dyDescent="0.25"/>
    <row r="391" s="11" customFormat="1" x14ac:dyDescent="0.25"/>
    <row r="392" s="11" customFormat="1" x14ac:dyDescent="0.25"/>
    <row r="393" s="11" customFormat="1" x14ac:dyDescent="0.25"/>
    <row r="394" s="11" customFormat="1" x14ac:dyDescent="0.25"/>
    <row r="395" s="11" customFormat="1" x14ac:dyDescent="0.25"/>
    <row r="396" s="11" customFormat="1" x14ac:dyDescent="0.25"/>
    <row r="397" s="11" customFormat="1" x14ac:dyDescent="0.25"/>
    <row r="398" s="11" customFormat="1" x14ac:dyDescent="0.25"/>
    <row r="399" s="11" customFormat="1" x14ac:dyDescent="0.25"/>
    <row r="400" s="11" customFormat="1" x14ac:dyDescent="0.25"/>
    <row r="401" s="11" customFormat="1" x14ac:dyDescent="0.25"/>
    <row r="402" s="11" customFormat="1" x14ac:dyDescent="0.25"/>
    <row r="403" s="11" customFormat="1" x14ac:dyDescent="0.25"/>
    <row r="404" s="11" customFormat="1" x14ac:dyDescent="0.25"/>
    <row r="405" s="11" customFormat="1" x14ac:dyDescent="0.25"/>
    <row r="406" s="11" customFormat="1" x14ac:dyDescent="0.25"/>
    <row r="407" s="11" customFormat="1" x14ac:dyDescent="0.25"/>
    <row r="408" s="11" customFormat="1" x14ac:dyDescent="0.25"/>
    <row r="409" s="11" customFormat="1" x14ac:dyDescent="0.25"/>
    <row r="410" s="11" customFormat="1" x14ac:dyDescent="0.25"/>
    <row r="411" s="11" customFormat="1" x14ac:dyDescent="0.25"/>
    <row r="412" s="11" customFormat="1" x14ac:dyDescent="0.25"/>
    <row r="413" s="11" customFormat="1" x14ac:dyDescent="0.25"/>
    <row r="414" s="11" customFormat="1" x14ac:dyDescent="0.25"/>
    <row r="415" s="11" customFormat="1" x14ac:dyDescent="0.25"/>
    <row r="416" s="11" customFormat="1" x14ac:dyDescent="0.25"/>
    <row r="417" s="11" customFormat="1" x14ac:dyDescent="0.25"/>
    <row r="418" s="11" customFormat="1" x14ac:dyDescent="0.25"/>
    <row r="419" s="11" customFormat="1" x14ac:dyDescent="0.25"/>
    <row r="420" s="11" customFormat="1" x14ac:dyDescent="0.25"/>
    <row r="421" s="11" customFormat="1" x14ac:dyDescent="0.25"/>
    <row r="422" s="11" customFormat="1" x14ac:dyDescent="0.25"/>
    <row r="423" s="11" customFormat="1" x14ac:dyDescent="0.25"/>
    <row r="424" s="11" customFormat="1" x14ac:dyDescent="0.25"/>
    <row r="425" s="11" customFormat="1" x14ac:dyDescent="0.25"/>
    <row r="426" s="11" customFormat="1" x14ac:dyDescent="0.25"/>
    <row r="427" s="11" customFormat="1" x14ac:dyDescent="0.25"/>
    <row r="428" s="11" customFormat="1" x14ac:dyDescent="0.25"/>
    <row r="429" s="11" customFormat="1" x14ac:dyDescent="0.25"/>
    <row r="430" s="11" customFormat="1" x14ac:dyDescent="0.25"/>
    <row r="431" s="11" customFormat="1" x14ac:dyDescent="0.25"/>
    <row r="432" s="11" customFormat="1" x14ac:dyDescent="0.25"/>
    <row r="433" s="11" customFormat="1" x14ac:dyDescent="0.25"/>
    <row r="434" s="11" customFormat="1" x14ac:dyDescent="0.25"/>
    <row r="435" s="11" customFormat="1" x14ac:dyDescent="0.25"/>
    <row r="436" s="11" customFormat="1" x14ac:dyDescent="0.25"/>
    <row r="437" s="11" customFormat="1" x14ac:dyDescent="0.25"/>
    <row r="438" s="11" customFormat="1" x14ac:dyDescent="0.25"/>
    <row r="439" s="11" customFormat="1" x14ac:dyDescent="0.25"/>
    <row r="440" s="11" customFormat="1" x14ac:dyDescent="0.25"/>
    <row r="441" s="11" customFormat="1" x14ac:dyDescent="0.25"/>
    <row r="442" s="11" customFormat="1" x14ac:dyDescent="0.25"/>
    <row r="443" s="11" customFormat="1" x14ac:dyDescent="0.25"/>
    <row r="444" s="11" customFormat="1" x14ac:dyDescent="0.25"/>
    <row r="445" s="11" customFormat="1" x14ac:dyDescent="0.25"/>
    <row r="446" s="11" customFormat="1" x14ac:dyDescent="0.25"/>
    <row r="447" s="11" customFormat="1" x14ac:dyDescent="0.25"/>
    <row r="448" s="11" customFormat="1" x14ac:dyDescent="0.25"/>
    <row r="449" s="11" customFormat="1" x14ac:dyDescent="0.25"/>
    <row r="450" s="11" customFormat="1" x14ac:dyDescent="0.25"/>
    <row r="451" s="11" customFormat="1" x14ac:dyDescent="0.25"/>
    <row r="452" s="11" customFormat="1" x14ac:dyDescent="0.25"/>
    <row r="453" s="11" customFormat="1" x14ac:dyDescent="0.25"/>
    <row r="454" s="11" customFormat="1" x14ac:dyDescent="0.25"/>
    <row r="455" s="11" customFormat="1" x14ac:dyDescent="0.25"/>
    <row r="456" s="11" customFormat="1" x14ac:dyDescent="0.25"/>
    <row r="457" s="11" customFormat="1" x14ac:dyDescent="0.25"/>
    <row r="458" s="11" customFormat="1" x14ac:dyDescent="0.25"/>
    <row r="459" s="11" customFormat="1" x14ac:dyDescent="0.25"/>
    <row r="460" s="11" customFormat="1" x14ac:dyDescent="0.25"/>
    <row r="461" s="11" customFormat="1" x14ac:dyDescent="0.25"/>
    <row r="462" s="11" customFormat="1" x14ac:dyDescent="0.25"/>
    <row r="463" s="11" customFormat="1" x14ac:dyDescent="0.25"/>
    <row r="464" s="11" customFormat="1" x14ac:dyDescent="0.25"/>
    <row r="465" s="11" customFormat="1" x14ac:dyDescent="0.25"/>
    <row r="466" s="11" customFormat="1" x14ac:dyDescent="0.25"/>
    <row r="467" s="11" customFormat="1" x14ac:dyDescent="0.25"/>
    <row r="468" s="11" customFormat="1" x14ac:dyDescent="0.25"/>
    <row r="469" s="11" customFormat="1" x14ac:dyDescent="0.25"/>
    <row r="470" s="11" customFormat="1" x14ac:dyDescent="0.25"/>
    <row r="471" s="11" customFormat="1" x14ac:dyDescent="0.25"/>
    <row r="472" s="11" customFormat="1" x14ac:dyDescent="0.25"/>
    <row r="473" s="11" customFormat="1" x14ac:dyDescent="0.25"/>
    <row r="474" s="11" customFormat="1" x14ac:dyDescent="0.25"/>
    <row r="475" s="11" customFormat="1" x14ac:dyDescent="0.25"/>
    <row r="476" s="11" customFormat="1" x14ac:dyDescent="0.25"/>
    <row r="477" s="11" customFormat="1" x14ac:dyDescent="0.25"/>
    <row r="478" s="11" customFormat="1" x14ac:dyDescent="0.25"/>
    <row r="479" s="11" customFormat="1" x14ac:dyDescent="0.25"/>
    <row r="480" s="11" customFormat="1" x14ac:dyDescent="0.25"/>
    <row r="481" s="11" customFormat="1" x14ac:dyDescent="0.25"/>
    <row r="482" s="11" customFormat="1" x14ac:dyDescent="0.25"/>
    <row r="483" s="11" customFormat="1" x14ac:dyDescent="0.25"/>
    <row r="484" s="11" customFormat="1" x14ac:dyDescent="0.25"/>
    <row r="485" s="11" customFormat="1" x14ac:dyDescent="0.25"/>
    <row r="486" s="11" customFormat="1" x14ac:dyDescent="0.25"/>
    <row r="487" s="11" customFormat="1" x14ac:dyDescent="0.25"/>
    <row r="488" s="11" customFormat="1" x14ac:dyDescent="0.25"/>
    <row r="489" s="11" customFormat="1" x14ac:dyDescent="0.25"/>
    <row r="490" s="11" customFormat="1" x14ac:dyDescent="0.25"/>
    <row r="491" s="11" customFormat="1" x14ac:dyDescent="0.25"/>
    <row r="492" s="11" customFormat="1" x14ac:dyDescent="0.25"/>
    <row r="493" s="11" customFormat="1" x14ac:dyDescent="0.25"/>
    <row r="494" s="11" customFormat="1" x14ac:dyDescent="0.25"/>
    <row r="495" s="11" customFormat="1" x14ac:dyDescent="0.25"/>
    <row r="496" s="11" customFormat="1" x14ac:dyDescent="0.25"/>
    <row r="497" s="11" customFormat="1" x14ac:dyDescent="0.25"/>
    <row r="498" s="11" customFormat="1" x14ac:dyDescent="0.25"/>
    <row r="499" s="11" customFormat="1" x14ac:dyDescent="0.25"/>
    <row r="500" s="11" customFormat="1" x14ac:dyDescent="0.25"/>
    <row r="501" s="11" customFormat="1" x14ac:dyDescent="0.25"/>
    <row r="502" s="11" customFormat="1" x14ac:dyDescent="0.25"/>
    <row r="503" s="11" customFormat="1" x14ac:dyDescent="0.25"/>
    <row r="504" s="11" customFormat="1" x14ac:dyDescent="0.25"/>
    <row r="505" s="11" customFormat="1" x14ac:dyDescent="0.25"/>
    <row r="506" s="11" customFormat="1" x14ac:dyDescent="0.25"/>
    <row r="507" s="11" customFormat="1" x14ac:dyDescent="0.25"/>
    <row r="508" s="11" customFormat="1" x14ac:dyDescent="0.25"/>
    <row r="509" s="11" customFormat="1" x14ac:dyDescent="0.25"/>
    <row r="510" s="11" customFormat="1" x14ac:dyDescent="0.25"/>
    <row r="511" s="11" customFormat="1" x14ac:dyDescent="0.25"/>
    <row r="512" s="11" customFormat="1" x14ac:dyDescent="0.25"/>
    <row r="513" s="11" customFormat="1" x14ac:dyDescent="0.25"/>
    <row r="514" s="11" customFormat="1" x14ac:dyDescent="0.25"/>
    <row r="515" s="11" customFormat="1" x14ac:dyDescent="0.25"/>
    <row r="516" s="11" customFormat="1" x14ac:dyDescent="0.25"/>
    <row r="517" s="11" customFormat="1" x14ac:dyDescent="0.25"/>
    <row r="518" s="11" customFormat="1" x14ac:dyDescent="0.25"/>
    <row r="519" s="11" customFormat="1" x14ac:dyDescent="0.25"/>
    <row r="520" s="11" customFormat="1" x14ac:dyDescent="0.25"/>
    <row r="521" s="11" customFormat="1" x14ac:dyDescent="0.25"/>
    <row r="522" s="11" customFormat="1" x14ac:dyDescent="0.25"/>
    <row r="523" s="11" customFormat="1" x14ac:dyDescent="0.25"/>
    <row r="524" s="11" customFormat="1" x14ac:dyDescent="0.25"/>
    <row r="525" s="11" customFormat="1" x14ac:dyDescent="0.25"/>
    <row r="526" s="11" customFormat="1" x14ac:dyDescent="0.25"/>
    <row r="527" s="11" customFormat="1" x14ac:dyDescent="0.25"/>
    <row r="528" s="11" customFormat="1" x14ac:dyDescent="0.25"/>
    <row r="529" s="11" customFormat="1" x14ac:dyDescent="0.25"/>
    <row r="530" s="11" customFormat="1" x14ac:dyDescent="0.25"/>
    <row r="531" s="11" customFormat="1" x14ac:dyDescent="0.25"/>
    <row r="532" s="11" customFormat="1" x14ac:dyDescent="0.25"/>
    <row r="533" s="11" customFormat="1" x14ac:dyDescent="0.25"/>
    <row r="534" s="11" customFormat="1" x14ac:dyDescent="0.25"/>
    <row r="535" s="11" customFormat="1" x14ac:dyDescent="0.25"/>
    <row r="536" s="11" customFormat="1" x14ac:dyDescent="0.25"/>
    <row r="537" s="11" customFormat="1" x14ac:dyDescent="0.25"/>
    <row r="538" s="11" customFormat="1" x14ac:dyDescent="0.25"/>
    <row r="539" s="11" customFormat="1" x14ac:dyDescent="0.25"/>
    <row r="540" s="11" customFormat="1" x14ac:dyDescent="0.25"/>
    <row r="541" s="11" customFormat="1" x14ac:dyDescent="0.25"/>
    <row r="542" s="11" customFormat="1" x14ac:dyDescent="0.25"/>
    <row r="543" s="11" customFormat="1" x14ac:dyDescent="0.25"/>
    <row r="544" s="11" customFormat="1" x14ac:dyDescent="0.25"/>
    <row r="545" s="11" customFormat="1" x14ac:dyDescent="0.25"/>
    <row r="546" s="11" customFormat="1" x14ac:dyDescent="0.25"/>
    <row r="547" s="11" customFormat="1" x14ac:dyDescent="0.25"/>
    <row r="548" s="11" customFormat="1" x14ac:dyDescent="0.25"/>
    <row r="549" s="11" customFormat="1" x14ac:dyDescent="0.25"/>
    <row r="550" s="11" customFormat="1" x14ac:dyDescent="0.25"/>
    <row r="551" s="11" customFormat="1" x14ac:dyDescent="0.25"/>
    <row r="552" s="11" customFormat="1" x14ac:dyDescent="0.25"/>
    <row r="553" s="11" customFormat="1" x14ac:dyDescent="0.25"/>
    <row r="554" s="11" customFormat="1" x14ac:dyDescent="0.25"/>
    <row r="555" s="11" customFormat="1" x14ac:dyDescent="0.25"/>
    <row r="556" s="11" customFormat="1" x14ac:dyDescent="0.25"/>
    <row r="557" s="11" customFormat="1" x14ac:dyDescent="0.25"/>
    <row r="558" s="11" customFormat="1" x14ac:dyDescent="0.25"/>
    <row r="559" s="11" customFormat="1" x14ac:dyDescent="0.25"/>
    <row r="560" s="11" customFormat="1" x14ac:dyDescent="0.25"/>
    <row r="561" s="11" customFormat="1" x14ac:dyDescent="0.25"/>
    <row r="562" s="11" customFormat="1" x14ac:dyDescent="0.25"/>
    <row r="563" s="11" customFormat="1" x14ac:dyDescent="0.25"/>
    <row r="564" s="11" customFormat="1" x14ac:dyDescent="0.25"/>
    <row r="565" s="11" customFormat="1" x14ac:dyDescent="0.25"/>
    <row r="566" s="11" customFormat="1" x14ac:dyDescent="0.25"/>
    <row r="567" s="11" customFormat="1" x14ac:dyDescent="0.25"/>
    <row r="568" s="11" customFormat="1" x14ac:dyDescent="0.25"/>
    <row r="569" s="11" customFormat="1" x14ac:dyDescent="0.25"/>
    <row r="570" s="11" customFormat="1" x14ac:dyDescent="0.25"/>
    <row r="571" s="11" customFormat="1" x14ac:dyDescent="0.25"/>
    <row r="572" s="11" customFormat="1" x14ac:dyDescent="0.25"/>
    <row r="573" s="11" customFormat="1" x14ac:dyDescent="0.25"/>
    <row r="574" s="11" customFormat="1" x14ac:dyDescent="0.25"/>
    <row r="575" s="11" customFormat="1" x14ac:dyDescent="0.25"/>
    <row r="576" s="11" customFormat="1" x14ac:dyDescent="0.25"/>
    <row r="577" s="11" customFormat="1" x14ac:dyDescent="0.25"/>
    <row r="578" s="11" customFormat="1" x14ac:dyDescent="0.25"/>
    <row r="579" s="11" customFormat="1" x14ac:dyDescent="0.25"/>
    <row r="580" s="11" customFormat="1" x14ac:dyDescent="0.25"/>
    <row r="581" s="11" customFormat="1" x14ac:dyDescent="0.25"/>
    <row r="582" s="11" customFormat="1" x14ac:dyDescent="0.25"/>
    <row r="583" s="11" customFormat="1" x14ac:dyDescent="0.25"/>
    <row r="584" s="11" customFormat="1" x14ac:dyDescent="0.25"/>
    <row r="585" s="11" customFormat="1" x14ac:dyDescent="0.25"/>
    <row r="586" s="11" customFormat="1" x14ac:dyDescent="0.25"/>
    <row r="587" s="11" customFormat="1" x14ac:dyDescent="0.25"/>
    <row r="588" s="11" customFormat="1" x14ac:dyDescent="0.25"/>
    <row r="589" s="11" customFormat="1" x14ac:dyDescent="0.25"/>
    <row r="590" s="11" customFormat="1" x14ac:dyDescent="0.25"/>
    <row r="591" s="11" customFormat="1" x14ac:dyDescent="0.25"/>
    <row r="592" s="11" customFormat="1" x14ac:dyDescent="0.25"/>
    <row r="593" s="11" customFormat="1" x14ac:dyDescent="0.25"/>
    <row r="594" s="11" customFormat="1" x14ac:dyDescent="0.25"/>
    <row r="595" s="11" customFormat="1" x14ac:dyDescent="0.25"/>
    <row r="596" s="11" customFormat="1" x14ac:dyDescent="0.25"/>
    <row r="597" s="11" customFormat="1" x14ac:dyDescent="0.25"/>
    <row r="598" s="11" customFormat="1" x14ac:dyDescent="0.25"/>
    <row r="599" s="11" customFormat="1" x14ac:dyDescent="0.25"/>
    <row r="600" s="11" customFormat="1" x14ac:dyDescent="0.25"/>
    <row r="601" s="11" customFormat="1" x14ac:dyDescent="0.25"/>
    <row r="602" s="11" customFormat="1" x14ac:dyDescent="0.25"/>
    <row r="603" s="11" customFormat="1" x14ac:dyDescent="0.25"/>
    <row r="604" s="11" customFormat="1" x14ac:dyDescent="0.25"/>
    <row r="605" s="11" customFormat="1" x14ac:dyDescent="0.25"/>
    <row r="606" s="11" customFormat="1" x14ac:dyDescent="0.25"/>
    <row r="607" s="11" customFormat="1" x14ac:dyDescent="0.25"/>
    <row r="608" s="11" customFormat="1" x14ac:dyDescent="0.25"/>
    <row r="609" s="11" customFormat="1" x14ac:dyDescent="0.25"/>
    <row r="610" s="11" customFormat="1" x14ac:dyDescent="0.25"/>
    <row r="611" s="11" customFormat="1" x14ac:dyDescent="0.25"/>
    <row r="612" s="11" customFormat="1" x14ac:dyDescent="0.25"/>
    <row r="613" s="11" customFormat="1" x14ac:dyDescent="0.25"/>
    <row r="614" s="11" customFormat="1" x14ac:dyDescent="0.25"/>
    <row r="615" s="11" customFormat="1" x14ac:dyDescent="0.25"/>
    <row r="616" s="11" customFormat="1" x14ac:dyDescent="0.25"/>
    <row r="617" s="11" customFormat="1" x14ac:dyDescent="0.25"/>
    <row r="618" s="11" customFormat="1" x14ac:dyDescent="0.25"/>
    <row r="619" s="11" customFormat="1" x14ac:dyDescent="0.25"/>
    <row r="620" s="11" customFormat="1" x14ac:dyDescent="0.25"/>
    <row r="621" s="11" customFormat="1" x14ac:dyDescent="0.25"/>
    <row r="622" s="11" customFormat="1" x14ac:dyDescent="0.25"/>
    <row r="623" s="11" customFormat="1" x14ac:dyDescent="0.25"/>
    <row r="624" s="11" customFormat="1" x14ac:dyDescent="0.25"/>
    <row r="625" s="11" customFormat="1" x14ac:dyDescent="0.25"/>
    <row r="626" s="11" customFormat="1" x14ac:dyDescent="0.25"/>
    <row r="627" s="11" customFormat="1" x14ac:dyDescent="0.25"/>
    <row r="628" s="11" customFormat="1" x14ac:dyDescent="0.25"/>
    <row r="629" s="11" customFormat="1" x14ac:dyDescent="0.25"/>
    <row r="630" s="11" customFormat="1" x14ac:dyDescent="0.25"/>
    <row r="631" s="11" customFormat="1" x14ac:dyDescent="0.25"/>
    <row r="632" s="11" customFormat="1" x14ac:dyDescent="0.25"/>
    <row r="633" s="11" customFormat="1" x14ac:dyDescent="0.25"/>
    <row r="634" s="11" customFormat="1" x14ac:dyDescent="0.25"/>
    <row r="635" s="11" customFormat="1" x14ac:dyDescent="0.25"/>
    <row r="636" s="11" customFormat="1" x14ac:dyDescent="0.25"/>
    <row r="637" s="11" customFormat="1" x14ac:dyDescent="0.25"/>
    <row r="638" s="11" customFormat="1" x14ac:dyDescent="0.25"/>
    <row r="639" s="11" customFormat="1" x14ac:dyDescent="0.25"/>
    <row r="640" s="11" customFormat="1" x14ac:dyDescent="0.25"/>
    <row r="641" s="11" customFormat="1" x14ac:dyDescent="0.25"/>
    <row r="642" s="11" customFormat="1" x14ac:dyDescent="0.25"/>
    <row r="643" s="11" customFormat="1" x14ac:dyDescent="0.25"/>
    <row r="644" s="11" customFormat="1" x14ac:dyDescent="0.25"/>
    <row r="645" s="11" customFormat="1" x14ac:dyDescent="0.25"/>
    <row r="646" s="11" customFormat="1" x14ac:dyDescent="0.25"/>
    <row r="647" s="11" customFormat="1" x14ac:dyDescent="0.25"/>
    <row r="648" s="11" customFormat="1" x14ac:dyDescent="0.25"/>
    <row r="649" s="11" customFormat="1" x14ac:dyDescent="0.25"/>
    <row r="650" s="11" customFormat="1" x14ac:dyDescent="0.25"/>
    <row r="651" s="11" customFormat="1" x14ac:dyDescent="0.25"/>
    <row r="652" s="11" customFormat="1" x14ac:dyDescent="0.25"/>
    <row r="653" s="11" customFormat="1" x14ac:dyDescent="0.25"/>
    <row r="654" s="11" customFormat="1" x14ac:dyDescent="0.25"/>
    <row r="655" s="11" customFormat="1" x14ac:dyDescent="0.25"/>
    <row r="656" s="11" customFormat="1" x14ac:dyDescent="0.25"/>
    <row r="657" s="11" customFormat="1" x14ac:dyDescent="0.25"/>
    <row r="658" s="11" customFormat="1" x14ac:dyDescent="0.25"/>
    <row r="659" s="11" customFormat="1" x14ac:dyDescent="0.25"/>
    <row r="660" s="11" customFormat="1" x14ac:dyDescent="0.25"/>
    <row r="661" s="11" customFormat="1" x14ac:dyDescent="0.25"/>
    <row r="662" s="11" customFormat="1" x14ac:dyDescent="0.25"/>
    <row r="663" s="11" customFormat="1" x14ac:dyDescent="0.25"/>
    <row r="664" s="11" customFormat="1" x14ac:dyDescent="0.25"/>
    <row r="665" s="11" customFormat="1" x14ac:dyDescent="0.25"/>
    <row r="666" s="11" customFormat="1" x14ac:dyDescent="0.25"/>
    <row r="667" s="11" customFormat="1" x14ac:dyDescent="0.25"/>
    <row r="668" s="11" customFormat="1" x14ac:dyDescent="0.25"/>
    <row r="669" s="11" customFormat="1" x14ac:dyDescent="0.25"/>
    <row r="670" s="11" customFormat="1" x14ac:dyDescent="0.25"/>
    <row r="671" s="11" customFormat="1" x14ac:dyDescent="0.25"/>
    <row r="672" s="11" customFormat="1" x14ac:dyDescent="0.25"/>
    <row r="673" s="11" customFormat="1" x14ac:dyDescent="0.25"/>
    <row r="674" s="11" customFormat="1" x14ac:dyDescent="0.25"/>
    <row r="675" s="11" customFormat="1" x14ac:dyDescent="0.25"/>
    <row r="676" s="11" customFormat="1" x14ac:dyDescent="0.25"/>
    <row r="677" s="11" customFormat="1" x14ac:dyDescent="0.25"/>
    <row r="678" s="11" customFormat="1" x14ac:dyDescent="0.25"/>
    <row r="679" s="11" customFormat="1" x14ac:dyDescent="0.25"/>
    <row r="680" s="11" customFormat="1" x14ac:dyDescent="0.25"/>
    <row r="681" s="11" customFormat="1" x14ac:dyDescent="0.25"/>
    <row r="682" s="11" customFormat="1" x14ac:dyDescent="0.25"/>
    <row r="683" s="11" customFormat="1" x14ac:dyDescent="0.25"/>
    <row r="684" s="11" customFormat="1" x14ac:dyDescent="0.25"/>
    <row r="685" s="11" customFormat="1" x14ac:dyDescent="0.25"/>
    <row r="686" s="11" customFormat="1" x14ac:dyDescent="0.25"/>
    <row r="687" s="11" customFormat="1" x14ac:dyDescent="0.25"/>
    <row r="688" s="11" customFormat="1" x14ac:dyDescent="0.25"/>
    <row r="689" s="11" customFormat="1" x14ac:dyDescent="0.25"/>
    <row r="690" s="11" customFormat="1" x14ac:dyDescent="0.25"/>
    <row r="691" s="11" customFormat="1" x14ac:dyDescent="0.25"/>
    <row r="692" s="11" customFormat="1" x14ac:dyDescent="0.25"/>
    <row r="693" s="11" customFormat="1" x14ac:dyDescent="0.25"/>
    <row r="694" s="11" customFormat="1" x14ac:dyDescent="0.25"/>
    <row r="695" s="11" customFormat="1" x14ac:dyDescent="0.25"/>
    <row r="696" s="11" customFormat="1" x14ac:dyDescent="0.25"/>
    <row r="697" s="11" customFormat="1" x14ac:dyDescent="0.25"/>
    <row r="698" s="11" customFormat="1" x14ac:dyDescent="0.25"/>
    <row r="699" s="11" customFormat="1" x14ac:dyDescent="0.25"/>
    <row r="700" s="11" customFormat="1" x14ac:dyDescent="0.25"/>
    <row r="701" s="11" customFormat="1" x14ac:dyDescent="0.25"/>
    <row r="702" s="11" customFormat="1" x14ac:dyDescent="0.25"/>
    <row r="703" s="11" customFormat="1" x14ac:dyDescent="0.25"/>
    <row r="704" s="11" customFormat="1" x14ac:dyDescent="0.25"/>
    <row r="705" s="11" customFormat="1" x14ac:dyDescent="0.25"/>
    <row r="706" s="11" customFormat="1" x14ac:dyDescent="0.25"/>
    <row r="707" s="11" customFormat="1" x14ac:dyDescent="0.25"/>
    <row r="708" s="11" customFormat="1" x14ac:dyDescent="0.25"/>
    <row r="709" s="11" customFormat="1" x14ac:dyDescent="0.25"/>
    <row r="710" s="11" customFormat="1" x14ac:dyDescent="0.25"/>
    <row r="711" s="11" customFormat="1" x14ac:dyDescent="0.25"/>
    <row r="712" s="11" customFormat="1" x14ac:dyDescent="0.25"/>
    <row r="713" s="11" customFormat="1" x14ac:dyDescent="0.25"/>
    <row r="714" s="11" customFormat="1" x14ac:dyDescent="0.25"/>
    <row r="715" s="11" customFormat="1" x14ac:dyDescent="0.25"/>
    <row r="716" s="11" customFormat="1" x14ac:dyDescent="0.25"/>
    <row r="717" s="11" customFormat="1" x14ac:dyDescent="0.25"/>
    <row r="718" s="11" customFormat="1" x14ac:dyDescent="0.25"/>
    <row r="719" s="11" customFormat="1" x14ac:dyDescent="0.25"/>
    <row r="720" s="11" customFormat="1" x14ac:dyDescent="0.25"/>
    <row r="721" s="11" customFormat="1" x14ac:dyDescent="0.25"/>
    <row r="722" s="11" customFormat="1" x14ac:dyDescent="0.25"/>
    <row r="723" s="11" customFormat="1" x14ac:dyDescent="0.25"/>
    <row r="724" s="11" customFormat="1" x14ac:dyDescent="0.25"/>
    <row r="725" s="11" customFormat="1" x14ac:dyDescent="0.25"/>
    <row r="726" s="11" customFormat="1" x14ac:dyDescent="0.25"/>
    <row r="727" s="11" customFormat="1" x14ac:dyDescent="0.25"/>
    <row r="728" s="11" customFormat="1" x14ac:dyDescent="0.25"/>
    <row r="729" s="11" customFormat="1" x14ac:dyDescent="0.25"/>
    <row r="730" s="11" customFormat="1" x14ac:dyDescent="0.25"/>
    <row r="731" s="11" customFormat="1" x14ac:dyDescent="0.25"/>
    <row r="732" s="11" customFormat="1" x14ac:dyDescent="0.25"/>
    <row r="733" s="11" customFormat="1" x14ac:dyDescent="0.25"/>
    <row r="734" s="11" customFormat="1" x14ac:dyDescent="0.25"/>
    <row r="735" s="11" customFormat="1" x14ac:dyDescent="0.25"/>
    <row r="736" s="11" customFormat="1" x14ac:dyDescent="0.25"/>
    <row r="737" s="11" customFormat="1" x14ac:dyDescent="0.25"/>
    <row r="738" s="11" customFormat="1" x14ac:dyDescent="0.25"/>
    <row r="739" s="11" customFormat="1" x14ac:dyDescent="0.25"/>
    <row r="740" s="11" customFormat="1" x14ac:dyDescent="0.25"/>
    <row r="741" s="11" customFormat="1" x14ac:dyDescent="0.25"/>
    <row r="742" s="11" customFormat="1" x14ac:dyDescent="0.25"/>
    <row r="743" s="11" customFormat="1" x14ac:dyDescent="0.25"/>
    <row r="744" s="11" customFormat="1" x14ac:dyDescent="0.25"/>
    <row r="745" s="11" customFormat="1" x14ac:dyDescent="0.25"/>
    <row r="746" s="11" customFormat="1" x14ac:dyDescent="0.25"/>
    <row r="747" s="11" customFormat="1" x14ac:dyDescent="0.25"/>
    <row r="748" s="11" customFormat="1" x14ac:dyDescent="0.25"/>
    <row r="749" s="11" customFormat="1" x14ac:dyDescent="0.25"/>
    <row r="750" s="11" customFormat="1" x14ac:dyDescent="0.25"/>
    <row r="751" s="11" customFormat="1" x14ac:dyDescent="0.25"/>
    <row r="752" s="11" customFormat="1" x14ac:dyDescent="0.25"/>
    <row r="753" s="11" customFormat="1" x14ac:dyDescent="0.25"/>
    <row r="754" s="11" customFormat="1" x14ac:dyDescent="0.25"/>
    <row r="755" s="11" customFormat="1" x14ac:dyDescent="0.25"/>
    <row r="756" s="11" customFormat="1" x14ac:dyDescent="0.25"/>
    <row r="757" s="11" customFormat="1" x14ac:dyDescent="0.25"/>
    <row r="758" s="11" customFormat="1" x14ac:dyDescent="0.25"/>
    <row r="759" s="11" customFormat="1" x14ac:dyDescent="0.25"/>
    <row r="760" s="11" customFormat="1" x14ac:dyDescent="0.25"/>
    <row r="761" s="11" customFormat="1" x14ac:dyDescent="0.25"/>
    <row r="762" s="11" customFormat="1" x14ac:dyDescent="0.25"/>
    <row r="763" s="11" customFormat="1" x14ac:dyDescent="0.25"/>
    <row r="764" s="11" customFormat="1" x14ac:dyDescent="0.25"/>
    <row r="765" s="11" customFormat="1" x14ac:dyDescent="0.25"/>
    <row r="766" s="11" customFormat="1" x14ac:dyDescent="0.25"/>
    <row r="767" s="11" customFormat="1" x14ac:dyDescent="0.25"/>
    <row r="768" s="11" customFormat="1" x14ac:dyDescent="0.25"/>
    <row r="769" s="11" customFormat="1" x14ac:dyDescent="0.25"/>
    <row r="770" s="11" customFormat="1" x14ac:dyDescent="0.25"/>
    <row r="771" s="11" customFormat="1" x14ac:dyDescent="0.25"/>
    <row r="772" s="11" customFormat="1" x14ac:dyDescent="0.25"/>
    <row r="773" s="11" customFormat="1" x14ac:dyDescent="0.25"/>
    <row r="774" s="11" customFormat="1" x14ac:dyDescent="0.25"/>
    <row r="775" s="11" customFormat="1" x14ac:dyDescent="0.25"/>
    <row r="776" s="11" customFormat="1" x14ac:dyDescent="0.25"/>
    <row r="777" s="11" customFormat="1" x14ac:dyDescent="0.25"/>
    <row r="778" s="11" customFormat="1" x14ac:dyDescent="0.25"/>
    <row r="779" s="11" customFormat="1" x14ac:dyDescent="0.25"/>
    <row r="780" s="11" customFormat="1" x14ac:dyDescent="0.25"/>
    <row r="781" s="11" customFormat="1" x14ac:dyDescent="0.25"/>
    <row r="782" s="11" customFormat="1" x14ac:dyDescent="0.25"/>
    <row r="783" s="11" customFormat="1" x14ac:dyDescent="0.25"/>
    <row r="784" s="11" customFormat="1" x14ac:dyDescent="0.25"/>
    <row r="785" s="11" customFormat="1" x14ac:dyDescent="0.25"/>
    <row r="786" s="11" customFormat="1" x14ac:dyDescent="0.25"/>
    <row r="787" s="11" customFormat="1" x14ac:dyDescent="0.25"/>
    <row r="788" s="11" customFormat="1" x14ac:dyDescent="0.25"/>
    <row r="789" s="11" customFormat="1" x14ac:dyDescent="0.25"/>
    <row r="790" s="11" customFormat="1" x14ac:dyDescent="0.25"/>
    <row r="791" s="11" customFormat="1" x14ac:dyDescent="0.25"/>
    <row r="792" s="11" customFormat="1" x14ac:dyDescent="0.25"/>
    <row r="793" s="11" customFormat="1" x14ac:dyDescent="0.25"/>
    <row r="794" s="11" customFormat="1" x14ac:dyDescent="0.25"/>
    <row r="795" s="11" customFormat="1" x14ac:dyDescent="0.25"/>
    <row r="796" s="11" customFormat="1" x14ac:dyDescent="0.25"/>
    <row r="797" s="11" customFormat="1" x14ac:dyDescent="0.25"/>
    <row r="798" s="11" customFormat="1" x14ac:dyDescent="0.25"/>
    <row r="799" s="11" customFormat="1" x14ac:dyDescent="0.25"/>
    <row r="800" s="11" customFormat="1" x14ac:dyDescent="0.25"/>
    <row r="801" s="11" customFormat="1" x14ac:dyDescent="0.25"/>
    <row r="802" s="11" customFormat="1" x14ac:dyDescent="0.25"/>
    <row r="803" s="11" customFormat="1" x14ac:dyDescent="0.25"/>
    <row r="804" s="11" customFormat="1" x14ac:dyDescent="0.25"/>
    <row r="805" s="11" customFormat="1" x14ac:dyDescent="0.25"/>
    <row r="806" s="11" customFormat="1" x14ac:dyDescent="0.25"/>
    <row r="807" s="11" customFormat="1" x14ac:dyDescent="0.25"/>
    <row r="808" s="11" customFormat="1" x14ac:dyDescent="0.25"/>
    <row r="809" s="11" customFormat="1" x14ac:dyDescent="0.25"/>
    <row r="810" s="11" customFormat="1" x14ac:dyDescent="0.25"/>
    <row r="811" s="11" customFormat="1" x14ac:dyDescent="0.25"/>
    <row r="812" s="11" customFormat="1" x14ac:dyDescent="0.25"/>
    <row r="813" s="11" customFormat="1" x14ac:dyDescent="0.25"/>
    <row r="814" s="11" customFormat="1" x14ac:dyDescent="0.25"/>
    <row r="815" s="11" customFormat="1" x14ac:dyDescent="0.25"/>
    <row r="816" s="11" customFormat="1" x14ac:dyDescent="0.25"/>
    <row r="817" s="11" customFormat="1" x14ac:dyDescent="0.25"/>
    <row r="818" s="11" customFormat="1" x14ac:dyDescent="0.25"/>
    <row r="819" s="11" customFormat="1" x14ac:dyDescent="0.25"/>
    <row r="820" s="11" customFormat="1" x14ac:dyDescent="0.25"/>
    <row r="821" s="11" customFormat="1" x14ac:dyDescent="0.25"/>
    <row r="822" s="11" customFormat="1" x14ac:dyDescent="0.25"/>
    <row r="823" s="11" customFormat="1" x14ac:dyDescent="0.25"/>
    <row r="824" s="11" customFormat="1" x14ac:dyDescent="0.25"/>
    <row r="825" s="11" customFormat="1" x14ac:dyDescent="0.25"/>
    <row r="826" s="11" customFormat="1" x14ac:dyDescent="0.25"/>
    <row r="827" s="11" customFormat="1" x14ac:dyDescent="0.25"/>
    <row r="828" s="11" customFormat="1" x14ac:dyDescent="0.25"/>
    <row r="829" s="11" customFormat="1" x14ac:dyDescent="0.25"/>
    <row r="830" s="11" customFormat="1" x14ac:dyDescent="0.25"/>
    <row r="831" s="11" customFormat="1" x14ac:dyDescent="0.25"/>
    <row r="832" s="11" customFormat="1" x14ac:dyDescent="0.25"/>
    <row r="833" s="11" customFormat="1" x14ac:dyDescent="0.25"/>
    <row r="834" s="11" customFormat="1" x14ac:dyDescent="0.25"/>
    <row r="835" s="11" customFormat="1" x14ac:dyDescent="0.25"/>
    <row r="836" s="11" customFormat="1" x14ac:dyDescent="0.25"/>
    <row r="837" s="11" customFormat="1" x14ac:dyDescent="0.25"/>
    <row r="838" s="11" customFormat="1" x14ac:dyDescent="0.25"/>
    <row r="839" s="11" customFormat="1" x14ac:dyDescent="0.25"/>
    <row r="840" s="11" customFormat="1" x14ac:dyDescent="0.25"/>
    <row r="841" s="11" customFormat="1" x14ac:dyDescent="0.25"/>
    <row r="842" s="11" customFormat="1" x14ac:dyDescent="0.25"/>
    <row r="843" s="11" customFormat="1" x14ac:dyDescent="0.25"/>
    <row r="844" s="11" customFormat="1" x14ac:dyDescent="0.25"/>
    <row r="845" s="11" customFormat="1" x14ac:dyDescent="0.25"/>
    <row r="846" s="11" customFormat="1" x14ac:dyDescent="0.25"/>
    <row r="847" s="11" customFormat="1" x14ac:dyDescent="0.25"/>
    <row r="848" s="11" customFormat="1" x14ac:dyDescent="0.25"/>
    <row r="849" s="11" customFormat="1" x14ac:dyDescent="0.25"/>
    <row r="850" s="11" customFormat="1" x14ac:dyDescent="0.25"/>
    <row r="851" s="11" customFormat="1" x14ac:dyDescent="0.25"/>
    <row r="852" s="11" customFormat="1" x14ac:dyDescent="0.25"/>
    <row r="853" s="11" customFormat="1" x14ac:dyDescent="0.25"/>
    <row r="854" s="11" customFormat="1" x14ac:dyDescent="0.25"/>
    <row r="855" s="11" customFormat="1" x14ac:dyDescent="0.25"/>
    <row r="856" s="11" customFormat="1" x14ac:dyDescent="0.25"/>
    <row r="857" s="11" customFormat="1" x14ac:dyDescent="0.25"/>
    <row r="858" s="11" customFormat="1" x14ac:dyDescent="0.25"/>
    <row r="859" s="11" customFormat="1" x14ac:dyDescent="0.25"/>
    <row r="860" s="11" customFormat="1" x14ac:dyDescent="0.25"/>
    <row r="861" s="11" customFormat="1" x14ac:dyDescent="0.25"/>
    <row r="862" s="11" customFormat="1" x14ac:dyDescent="0.25"/>
    <row r="863" s="11" customFormat="1" x14ac:dyDescent="0.25"/>
    <row r="864" s="11" customFormat="1" x14ac:dyDescent="0.25"/>
    <row r="865" s="11" customFormat="1" x14ac:dyDescent="0.25"/>
    <row r="866" s="11" customFormat="1" x14ac:dyDescent="0.25"/>
    <row r="867" s="11" customFormat="1" x14ac:dyDescent="0.25"/>
    <row r="868" s="11" customFormat="1" x14ac:dyDescent="0.25"/>
    <row r="869" s="11" customFormat="1" x14ac:dyDescent="0.25"/>
    <row r="870" s="11" customFormat="1" x14ac:dyDescent="0.25"/>
    <row r="871" s="11" customFormat="1" x14ac:dyDescent="0.25"/>
    <row r="872" s="11" customFormat="1" x14ac:dyDescent="0.25"/>
    <row r="873" s="11" customFormat="1" x14ac:dyDescent="0.25"/>
    <row r="874" s="11" customFormat="1" x14ac:dyDescent="0.25"/>
    <row r="875" s="11" customFormat="1" x14ac:dyDescent="0.25"/>
    <row r="876" s="11" customFormat="1" x14ac:dyDescent="0.25"/>
    <row r="877" s="11" customFormat="1" x14ac:dyDescent="0.25"/>
    <row r="878" s="11" customFormat="1" x14ac:dyDescent="0.25"/>
    <row r="879" s="11" customFormat="1" x14ac:dyDescent="0.25"/>
    <row r="880" s="11" customFormat="1" x14ac:dyDescent="0.25"/>
    <row r="881" s="11" customFormat="1" x14ac:dyDescent="0.25"/>
    <row r="882" s="11" customFormat="1" x14ac:dyDescent="0.25"/>
    <row r="883" s="11" customFormat="1" x14ac:dyDescent="0.25"/>
    <row r="884" s="11" customFormat="1" x14ac:dyDescent="0.25"/>
    <row r="885" s="11" customFormat="1" x14ac:dyDescent="0.25"/>
    <row r="886" s="11" customFormat="1" x14ac:dyDescent="0.25"/>
    <row r="887" s="11" customFormat="1" x14ac:dyDescent="0.25"/>
    <row r="888" s="11" customFormat="1" x14ac:dyDescent="0.25"/>
    <row r="889" s="11" customFormat="1" x14ac:dyDescent="0.25"/>
    <row r="890" s="11" customFormat="1" x14ac:dyDescent="0.25"/>
    <row r="891" s="11" customFormat="1" x14ac:dyDescent="0.25"/>
    <row r="892" s="11" customFormat="1" x14ac:dyDescent="0.25"/>
    <row r="893" s="11" customFormat="1" x14ac:dyDescent="0.25"/>
    <row r="894" s="11" customFormat="1" x14ac:dyDescent="0.25"/>
    <row r="895" s="11" customFormat="1" x14ac:dyDescent="0.25"/>
    <row r="896" s="11" customFormat="1" x14ac:dyDescent="0.25"/>
    <row r="897" s="11" customFormat="1" x14ac:dyDescent="0.25"/>
    <row r="898" s="11" customFormat="1" x14ac:dyDescent="0.25"/>
    <row r="899" s="11" customFormat="1" x14ac:dyDescent="0.25"/>
    <row r="900" s="11" customFormat="1" x14ac:dyDescent="0.25"/>
    <row r="901" s="11" customFormat="1" x14ac:dyDescent="0.25"/>
    <row r="902" s="11" customFormat="1" x14ac:dyDescent="0.25"/>
    <row r="903" s="11" customFormat="1" x14ac:dyDescent="0.25"/>
    <row r="904" s="11" customFormat="1" x14ac:dyDescent="0.25"/>
    <row r="905" s="11" customFormat="1" x14ac:dyDescent="0.25"/>
    <row r="906" s="11" customFormat="1" x14ac:dyDescent="0.25"/>
    <row r="907" s="11" customFormat="1" x14ac:dyDescent="0.25"/>
    <row r="908" s="11" customFormat="1" x14ac:dyDescent="0.25"/>
    <row r="909" s="11" customFormat="1" x14ac:dyDescent="0.25"/>
    <row r="910" s="11" customFormat="1" x14ac:dyDescent="0.25"/>
    <row r="911" s="11" customFormat="1" x14ac:dyDescent="0.25"/>
    <row r="912" s="11" customFormat="1" x14ac:dyDescent="0.25"/>
    <row r="913" s="11" customFormat="1" x14ac:dyDescent="0.25"/>
    <row r="914" s="11" customFormat="1" x14ac:dyDescent="0.25"/>
    <row r="915" s="11" customFormat="1" x14ac:dyDescent="0.25"/>
    <row r="916" s="11" customFormat="1" x14ac:dyDescent="0.25"/>
    <row r="917" s="11" customFormat="1" x14ac:dyDescent="0.25"/>
    <row r="918" s="11" customFormat="1" x14ac:dyDescent="0.25"/>
    <row r="919" s="11" customFormat="1" x14ac:dyDescent="0.25"/>
    <row r="920" s="11" customFormat="1" x14ac:dyDescent="0.25"/>
    <row r="921" s="11" customFormat="1" x14ac:dyDescent="0.25"/>
    <row r="922" s="11" customFormat="1" x14ac:dyDescent="0.25"/>
    <row r="923" s="11" customFormat="1" x14ac:dyDescent="0.25"/>
    <row r="924" s="11" customFormat="1" x14ac:dyDescent="0.25"/>
    <row r="925" s="11" customFormat="1" x14ac:dyDescent="0.25"/>
    <row r="926" s="11" customFormat="1" x14ac:dyDescent="0.25"/>
    <row r="927" s="11" customFormat="1" x14ac:dyDescent="0.25"/>
    <row r="928" s="11" customFormat="1" x14ac:dyDescent="0.25"/>
    <row r="929" s="11" customFormat="1" x14ac:dyDescent="0.25"/>
    <row r="930" s="11" customFormat="1" x14ac:dyDescent="0.25"/>
    <row r="931" s="11" customFormat="1" x14ac:dyDescent="0.25"/>
    <row r="932" s="11" customFormat="1" x14ac:dyDescent="0.25"/>
    <row r="933" s="11" customFormat="1" x14ac:dyDescent="0.25"/>
    <row r="934" s="11" customFormat="1" x14ac:dyDescent="0.25"/>
    <row r="935" s="11" customFormat="1" x14ac:dyDescent="0.25"/>
    <row r="936" s="11" customFormat="1" x14ac:dyDescent="0.25"/>
    <row r="937" s="11" customFormat="1" x14ac:dyDescent="0.25"/>
    <row r="938" s="11" customFormat="1" x14ac:dyDescent="0.25"/>
    <row r="939" s="11" customFormat="1" x14ac:dyDescent="0.25"/>
    <row r="940" s="11" customFormat="1" x14ac:dyDescent="0.25"/>
    <row r="941" s="11" customFormat="1" x14ac:dyDescent="0.25"/>
    <row r="942" s="11" customFormat="1" x14ac:dyDescent="0.25"/>
    <row r="943" s="11" customFormat="1" x14ac:dyDescent="0.25"/>
    <row r="944" s="11" customFormat="1" x14ac:dyDescent="0.25"/>
    <row r="945" s="11" customFormat="1" x14ac:dyDescent="0.25"/>
    <row r="946" s="11" customFormat="1" x14ac:dyDescent="0.25"/>
    <row r="947" s="11" customFormat="1" x14ac:dyDescent="0.25"/>
    <row r="948" s="11" customFormat="1" x14ac:dyDescent="0.25"/>
    <row r="949" s="11" customFormat="1" x14ac:dyDescent="0.25"/>
    <row r="950" s="11" customFormat="1" x14ac:dyDescent="0.25"/>
    <row r="951" s="11" customFormat="1" x14ac:dyDescent="0.25"/>
    <row r="952" s="11" customFormat="1" x14ac:dyDescent="0.25"/>
    <row r="953" s="11" customFormat="1" x14ac:dyDescent="0.25"/>
    <row r="954" s="11" customFormat="1" x14ac:dyDescent="0.25"/>
    <row r="955" s="11" customFormat="1" x14ac:dyDescent="0.25"/>
    <row r="956" s="11" customFormat="1" x14ac:dyDescent="0.25"/>
    <row r="957" s="11" customFormat="1" x14ac:dyDescent="0.25"/>
    <row r="958" s="11" customFormat="1" x14ac:dyDescent="0.25"/>
    <row r="959" s="11" customFormat="1" x14ac:dyDescent="0.25"/>
    <row r="960" s="11" customFormat="1" x14ac:dyDescent="0.25"/>
    <row r="961" s="11" customFormat="1" x14ac:dyDescent="0.25"/>
    <row r="962" s="11" customFormat="1" x14ac:dyDescent="0.25"/>
    <row r="963" s="11" customFormat="1" x14ac:dyDescent="0.25"/>
    <row r="964" s="11" customFormat="1" x14ac:dyDescent="0.25"/>
    <row r="965" s="11" customFormat="1" x14ac:dyDescent="0.25"/>
    <row r="966" s="11" customFormat="1" x14ac:dyDescent="0.25"/>
    <row r="967" s="11" customFormat="1" x14ac:dyDescent="0.25"/>
    <row r="968" s="11" customFormat="1" x14ac:dyDescent="0.25"/>
    <row r="969" s="11" customFormat="1" x14ac:dyDescent="0.25"/>
    <row r="970" s="11" customFormat="1" x14ac:dyDescent="0.25"/>
    <row r="971" s="11" customFormat="1" x14ac:dyDescent="0.25"/>
    <row r="972" s="11" customFormat="1" x14ac:dyDescent="0.25"/>
    <row r="973" s="11" customFormat="1" x14ac:dyDescent="0.25"/>
    <row r="974" s="11" customFormat="1" x14ac:dyDescent="0.25"/>
    <row r="975" s="11" customFormat="1" x14ac:dyDescent="0.25"/>
    <row r="976" s="11" customFormat="1" x14ac:dyDescent="0.25"/>
    <row r="977" s="11" customFormat="1" x14ac:dyDescent="0.25"/>
    <row r="978" s="11" customFormat="1" x14ac:dyDescent="0.25"/>
    <row r="979" s="11" customFormat="1" x14ac:dyDescent="0.25"/>
    <row r="980" s="11" customFormat="1" x14ac:dyDescent="0.25"/>
    <row r="981" s="11" customFormat="1" x14ac:dyDescent="0.25"/>
    <row r="982" s="11" customFormat="1" x14ac:dyDescent="0.25"/>
    <row r="983" s="11" customFormat="1" x14ac:dyDescent="0.25"/>
    <row r="984" s="11" customFormat="1" x14ac:dyDescent="0.25"/>
    <row r="985" s="11" customFormat="1" x14ac:dyDescent="0.25"/>
    <row r="986" s="11" customFormat="1" x14ac:dyDescent="0.25"/>
    <row r="987" s="11" customFormat="1" x14ac:dyDescent="0.25"/>
    <row r="988" s="11" customFormat="1" x14ac:dyDescent="0.25"/>
    <row r="989" s="11" customFormat="1" x14ac:dyDescent="0.25"/>
    <row r="990" s="11" customFormat="1" x14ac:dyDescent="0.25"/>
    <row r="991" s="11" customFormat="1" x14ac:dyDescent="0.25"/>
    <row r="992" s="11" customFormat="1" x14ac:dyDescent="0.25"/>
    <row r="993" s="11" customFormat="1" x14ac:dyDescent="0.25"/>
    <row r="994" s="11" customFormat="1" x14ac:dyDescent="0.25"/>
    <row r="995" s="11" customFormat="1" x14ac:dyDescent="0.25"/>
    <row r="996" s="11" customFormat="1" x14ac:dyDescent="0.25"/>
    <row r="997" s="11" customFormat="1" x14ac:dyDescent="0.25"/>
    <row r="998" s="11" customFormat="1" x14ac:dyDescent="0.25"/>
    <row r="999" s="11" customFormat="1" x14ac:dyDescent="0.25"/>
    <row r="1000" s="11" customFormat="1" x14ac:dyDescent="0.25"/>
    <row r="1001" s="11" customFormat="1" x14ac:dyDescent="0.25"/>
    <row r="1002" s="11" customFormat="1" x14ac:dyDescent="0.25"/>
    <row r="1003" s="11" customFormat="1" x14ac:dyDescent="0.25"/>
    <row r="1004" s="11" customFormat="1" x14ac:dyDescent="0.25"/>
    <row r="1005" s="11" customFormat="1" x14ac:dyDescent="0.25"/>
    <row r="1006" s="11" customFormat="1" x14ac:dyDescent="0.25"/>
    <row r="1007" s="11" customFormat="1" x14ac:dyDescent="0.25"/>
    <row r="1008" s="11" customFormat="1" x14ac:dyDescent="0.25"/>
    <row r="1009" s="11" customFormat="1" x14ac:dyDescent="0.25"/>
    <row r="1010" s="11" customFormat="1" x14ac:dyDescent="0.25"/>
    <row r="1011" s="11" customFormat="1" x14ac:dyDescent="0.25"/>
    <row r="1012" s="11" customFormat="1" x14ac:dyDescent="0.25"/>
    <row r="1013" s="11" customFormat="1" x14ac:dyDescent="0.25"/>
    <row r="1014" s="11" customFormat="1" x14ac:dyDescent="0.25"/>
    <row r="1015" s="11" customFormat="1" x14ac:dyDescent="0.25"/>
    <row r="1016" s="11" customFormat="1" x14ac:dyDescent="0.25"/>
    <row r="1017" s="11" customFormat="1" x14ac:dyDescent="0.25"/>
    <row r="1018" s="11" customFormat="1" x14ac:dyDescent="0.25"/>
    <row r="1019" s="11" customFormat="1" x14ac:dyDescent="0.25"/>
    <row r="1020" s="11" customFormat="1" x14ac:dyDescent="0.25"/>
    <row r="1021" s="11" customFormat="1" x14ac:dyDescent="0.25"/>
    <row r="1022" s="11" customFormat="1" x14ac:dyDescent="0.25"/>
    <row r="1023" s="11" customFormat="1" x14ac:dyDescent="0.25"/>
    <row r="1024" s="11" customFormat="1" x14ac:dyDescent="0.25"/>
    <row r="1025" s="11" customFormat="1" x14ac:dyDescent="0.25"/>
    <row r="1026" s="11" customFormat="1" x14ac:dyDescent="0.25"/>
    <row r="1027" s="11" customFormat="1" x14ac:dyDescent="0.25"/>
    <row r="1028" s="11" customFormat="1" x14ac:dyDescent="0.25"/>
    <row r="1029" s="11" customFormat="1" x14ac:dyDescent="0.25"/>
    <row r="1030" s="11" customFormat="1" x14ac:dyDescent="0.25"/>
    <row r="1031" s="11" customFormat="1" x14ac:dyDescent="0.25"/>
    <row r="1032" s="11" customFormat="1" x14ac:dyDescent="0.25"/>
    <row r="1033" s="11" customFormat="1" x14ac:dyDescent="0.25"/>
    <row r="1034" s="11" customFormat="1" x14ac:dyDescent="0.25"/>
    <row r="1035" s="11" customFormat="1" x14ac:dyDescent="0.25"/>
    <row r="1036" s="11" customFormat="1" x14ac:dyDescent="0.25"/>
    <row r="1037" s="11" customFormat="1" x14ac:dyDescent="0.25"/>
    <row r="1038" s="11" customFormat="1" x14ac:dyDescent="0.25"/>
    <row r="1039" s="11" customFormat="1" x14ac:dyDescent="0.25"/>
    <row r="1040" s="11" customFormat="1" x14ac:dyDescent="0.25"/>
    <row r="1041" s="11" customFormat="1" x14ac:dyDescent="0.25"/>
    <row r="1042" s="11" customFormat="1" x14ac:dyDescent="0.25"/>
    <row r="1043" s="11" customFormat="1" x14ac:dyDescent="0.25"/>
    <row r="1044" s="11" customFormat="1" x14ac:dyDescent="0.25"/>
    <row r="1045" s="11" customFormat="1" x14ac:dyDescent="0.25"/>
    <row r="1046" s="11" customFormat="1" x14ac:dyDescent="0.25"/>
    <row r="1047" s="11" customFormat="1" x14ac:dyDescent="0.25"/>
    <row r="1048" s="11" customFormat="1" x14ac:dyDescent="0.25"/>
    <row r="1049" s="11" customFormat="1" x14ac:dyDescent="0.25"/>
    <row r="1050" s="11" customFormat="1" x14ac:dyDescent="0.25"/>
    <row r="1051" s="11" customFormat="1" x14ac:dyDescent="0.25"/>
    <row r="1052" s="11" customFormat="1" x14ac:dyDescent="0.25"/>
    <row r="1053" s="11" customFormat="1" x14ac:dyDescent="0.25"/>
    <row r="1054" s="11" customFormat="1" x14ac:dyDescent="0.25"/>
    <row r="1055" s="11" customFormat="1" x14ac:dyDescent="0.25"/>
    <row r="1056" s="11" customFormat="1" x14ac:dyDescent="0.25"/>
    <row r="1057" s="11" customFormat="1" x14ac:dyDescent="0.25"/>
    <row r="1058" s="11" customFormat="1" x14ac:dyDescent="0.25"/>
    <row r="1059" s="11" customFormat="1" x14ac:dyDescent="0.25"/>
    <row r="1060" s="11" customFormat="1" x14ac:dyDescent="0.25"/>
    <row r="1061" s="11" customFormat="1" x14ac:dyDescent="0.25"/>
    <row r="1062" s="11" customFormat="1" x14ac:dyDescent="0.25"/>
    <row r="1063" s="11" customFormat="1" x14ac:dyDescent="0.25"/>
    <row r="1064" s="11" customFormat="1" x14ac:dyDescent="0.25"/>
    <row r="1065" s="11" customFormat="1" x14ac:dyDescent="0.25"/>
    <row r="1066" s="11" customFormat="1" x14ac:dyDescent="0.25"/>
    <row r="1067" s="11" customFormat="1" x14ac:dyDescent="0.25"/>
    <row r="1068" s="11" customFormat="1" x14ac:dyDescent="0.25"/>
    <row r="1069" s="11" customFormat="1" x14ac:dyDescent="0.25"/>
    <row r="1070" s="11" customFormat="1" x14ac:dyDescent="0.25"/>
    <row r="1071" s="11" customFormat="1" x14ac:dyDescent="0.25"/>
    <row r="1072" s="11" customFormat="1" x14ac:dyDescent="0.25"/>
    <row r="1073" s="11" customFormat="1" x14ac:dyDescent="0.25"/>
    <row r="1074" s="11" customFormat="1" x14ac:dyDescent="0.25"/>
    <row r="1075" s="11" customFormat="1" x14ac:dyDescent="0.25"/>
    <row r="1076" s="11" customFormat="1" x14ac:dyDescent="0.25"/>
    <row r="1077" s="11" customFormat="1" x14ac:dyDescent="0.25"/>
    <row r="1078" s="11" customFormat="1" x14ac:dyDescent="0.25"/>
    <row r="1079" s="11" customFormat="1" x14ac:dyDescent="0.25"/>
    <row r="1080" s="11" customFormat="1" x14ac:dyDescent="0.25"/>
    <row r="1081" s="11" customFormat="1" x14ac:dyDescent="0.25"/>
    <row r="1082" s="11" customFormat="1" x14ac:dyDescent="0.25"/>
    <row r="1083" s="11" customFormat="1" x14ac:dyDescent="0.25"/>
    <row r="1084" s="11" customFormat="1" x14ac:dyDescent="0.25"/>
    <row r="1085" s="11" customFormat="1" x14ac:dyDescent="0.25"/>
    <row r="1086" s="11" customFormat="1" x14ac:dyDescent="0.25"/>
    <row r="1087" s="11" customFormat="1" x14ac:dyDescent="0.25"/>
    <row r="1088" s="11" customFormat="1" x14ac:dyDescent="0.25"/>
    <row r="1089" s="11" customFormat="1" x14ac:dyDescent="0.25"/>
    <row r="1090" s="11" customFormat="1" x14ac:dyDescent="0.25"/>
    <row r="1091" s="11" customFormat="1" x14ac:dyDescent="0.25"/>
    <row r="1092" s="11" customFormat="1" x14ac:dyDescent="0.25"/>
    <row r="1093" s="11" customFormat="1" x14ac:dyDescent="0.25"/>
    <row r="1094" s="11" customFormat="1" x14ac:dyDescent="0.25"/>
    <row r="1095" s="11" customFormat="1" x14ac:dyDescent="0.25"/>
    <row r="1096" s="11" customFormat="1" x14ac:dyDescent="0.25"/>
    <row r="1097" s="11" customFormat="1" x14ac:dyDescent="0.25"/>
    <row r="1098" s="11" customFormat="1" x14ac:dyDescent="0.25"/>
    <row r="1099" s="11" customFormat="1" x14ac:dyDescent="0.25"/>
    <row r="1100" s="11" customFormat="1" x14ac:dyDescent="0.25"/>
    <row r="1101" s="11" customFormat="1" x14ac:dyDescent="0.25"/>
    <row r="1102" s="11" customFormat="1" x14ac:dyDescent="0.25"/>
    <row r="1103" s="11" customFormat="1" x14ac:dyDescent="0.25"/>
    <row r="1104" s="11" customFormat="1" x14ac:dyDescent="0.25"/>
    <row r="1105" s="11" customFormat="1" x14ac:dyDescent="0.25"/>
    <row r="1106" s="11" customFormat="1" x14ac:dyDescent="0.25"/>
    <row r="1107" s="11" customFormat="1" x14ac:dyDescent="0.25"/>
    <row r="1108" s="11" customFormat="1" x14ac:dyDescent="0.25"/>
    <row r="1109" s="11" customFormat="1" x14ac:dyDescent="0.25"/>
    <row r="1110" s="11" customFormat="1" x14ac:dyDescent="0.25"/>
    <row r="1111" s="11" customFormat="1" x14ac:dyDescent="0.25"/>
    <row r="1112" s="11" customFormat="1" x14ac:dyDescent="0.25"/>
    <row r="1113" s="11" customFormat="1" x14ac:dyDescent="0.25"/>
    <row r="1114" s="11" customFormat="1" x14ac:dyDescent="0.25"/>
    <row r="1115" s="11" customFormat="1" x14ac:dyDescent="0.25"/>
    <row r="1116" s="11" customFormat="1" x14ac:dyDescent="0.25"/>
    <row r="1117" s="11" customFormat="1" x14ac:dyDescent="0.25"/>
    <row r="1118" s="11" customFormat="1" x14ac:dyDescent="0.25"/>
    <row r="1119" s="11" customFormat="1" x14ac:dyDescent="0.25"/>
    <row r="1120" s="11" customFormat="1" x14ac:dyDescent="0.25"/>
    <row r="1121" s="11" customFormat="1" x14ac:dyDescent="0.25"/>
    <row r="1122" s="11" customFormat="1" x14ac:dyDescent="0.25"/>
    <row r="1123" s="11" customFormat="1" x14ac:dyDescent="0.25"/>
    <row r="1124" s="11" customFormat="1" x14ac:dyDescent="0.25"/>
    <row r="1125" s="11" customFormat="1" x14ac:dyDescent="0.25"/>
    <row r="1126" s="11" customFormat="1" x14ac:dyDescent="0.25"/>
    <row r="1127" s="11" customFormat="1" x14ac:dyDescent="0.25"/>
    <row r="1128" s="11" customFormat="1" x14ac:dyDescent="0.25"/>
    <row r="1129" s="11" customFormat="1" x14ac:dyDescent="0.25"/>
    <row r="1130" s="11" customFormat="1" x14ac:dyDescent="0.25"/>
    <row r="1131" s="11" customFormat="1" x14ac:dyDescent="0.25"/>
    <row r="1132" s="11" customFormat="1" x14ac:dyDescent="0.25"/>
    <row r="1133" s="11" customFormat="1" x14ac:dyDescent="0.25"/>
    <row r="1134" s="11" customFormat="1" x14ac:dyDescent="0.25"/>
    <row r="1135" s="11" customFormat="1" x14ac:dyDescent="0.25"/>
    <row r="1136" s="11" customFormat="1" x14ac:dyDescent="0.25"/>
    <row r="1137" s="11" customFormat="1" x14ac:dyDescent="0.25"/>
    <row r="1138" s="11" customFormat="1" x14ac:dyDescent="0.25"/>
    <row r="1139" s="11" customFormat="1" x14ac:dyDescent="0.25"/>
    <row r="1140" s="11" customFormat="1" x14ac:dyDescent="0.25"/>
    <row r="1141" s="11" customFormat="1" x14ac:dyDescent="0.25"/>
    <row r="1142" s="11" customFormat="1" x14ac:dyDescent="0.25"/>
    <row r="1143" s="11" customFormat="1" x14ac:dyDescent="0.25"/>
    <row r="1144" s="11" customFormat="1" x14ac:dyDescent="0.25"/>
    <row r="1145" s="11" customFormat="1" x14ac:dyDescent="0.25"/>
    <row r="1146" s="11" customFormat="1" x14ac:dyDescent="0.25"/>
    <row r="1147" s="11" customFormat="1" x14ac:dyDescent="0.25"/>
    <row r="1148" s="11" customFormat="1" x14ac:dyDescent="0.25"/>
    <row r="1149" s="11" customFormat="1" x14ac:dyDescent="0.25"/>
    <row r="1150" s="11" customFormat="1" x14ac:dyDescent="0.25"/>
    <row r="1151" s="11" customFormat="1" x14ac:dyDescent="0.25"/>
    <row r="1152" s="11" customFormat="1" x14ac:dyDescent="0.25"/>
    <row r="1153" s="11" customFormat="1" x14ac:dyDescent="0.25"/>
    <row r="1154" s="11" customFormat="1" x14ac:dyDescent="0.25"/>
    <row r="1155" s="11" customFormat="1" x14ac:dyDescent="0.25"/>
    <row r="1156" s="11" customFormat="1" x14ac:dyDescent="0.25"/>
    <row r="1157" s="11" customFormat="1" x14ac:dyDescent="0.25"/>
    <row r="1158" s="11" customFormat="1" x14ac:dyDescent="0.25"/>
    <row r="1159" s="11" customFormat="1" x14ac:dyDescent="0.25"/>
    <row r="1160" s="11" customFormat="1" x14ac:dyDescent="0.25"/>
    <row r="1161" s="11" customFormat="1" x14ac:dyDescent="0.25"/>
    <row r="1162" s="11" customFormat="1" x14ac:dyDescent="0.25"/>
    <row r="1163" s="11" customFormat="1" x14ac:dyDescent="0.25"/>
    <row r="1164" s="11" customFormat="1" x14ac:dyDescent="0.25"/>
    <row r="1165" s="11" customFormat="1" x14ac:dyDescent="0.25"/>
    <row r="1166" s="11" customFormat="1" x14ac:dyDescent="0.25"/>
    <row r="1167" s="11" customFormat="1" x14ac:dyDescent="0.25"/>
    <row r="1168" s="11" customFormat="1" x14ac:dyDescent="0.25"/>
    <row r="1169" s="11" customFormat="1" x14ac:dyDescent="0.25"/>
    <row r="1170" s="11" customFormat="1" x14ac:dyDescent="0.25"/>
    <row r="1171" s="11" customFormat="1" x14ac:dyDescent="0.25"/>
    <row r="1172" s="11" customFormat="1" x14ac:dyDescent="0.25"/>
    <row r="1173" s="11" customFormat="1" x14ac:dyDescent="0.25"/>
    <row r="1174" s="11" customFormat="1" x14ac:dyDescent="0.25"/>
    <row r="1175" s="11" customFormat="1" x14ac:dyDescent="0.25"/>
    <row r="1176" s="11" customFormat="1" x14ac:dyDescent="0.25"/>
    <row r="1177" s="11" customFormat="1" x14ac:dyDescent="0.25"/>
    <row r="1178" s="11" customFormat="1" x14ac:dyDescent="0.25"/>
    <row r="1179" s="11" customFormat="1" x14ac:dyDescent="0.25"/>
    <row r="1180" s="11" customFormat="1" x14ac:dyDescent="0.25"/>
    <row r="1181" s="11" customFormat="1" x14ac:dyDescent="0.25"/>
    <row r="1182" s="11" customFormat="1" x14ac:dyDescent="0.25"/>
    <row r="1183" s="11" customFormat="1" x14ac:dyDescent="0.25"/>
    <row r="1184" s="11" customFormat="1" x14ac:dyDescent="0.25"/>
    <row r="1185" s="11" customFormat="1" x14ac:dyDescent="0.25"/>
    <row r="1186" s="11" customFormat="1" x14ac:dyDescent="0.25"/>
    <row r="1187" s="11" customFormat="1" x14ac:dyDescent="0.25"/>
    <row r="1188" s="11" customFormat="1" x14ac:dyDescent="0.25"/>
    <row r="1189" s="11" customFormat="1" x14ac:dyDescent="0.25"/>
    <row r="1190" s="11" customFormat="1" x14ac:dyDescent="0.25"/>
    <row r="1191" s="11" customFormat="1" x14ac:dyDescent="0.25"/>
    <row r="1192" s="11" customFormat="1" x14ac:dyDescent="0.25"/>
    <row r="1193" s="11" customFormat="1" x14ac:dyDescent="0.25"/>
    <row r="1194" s="11" customFormat="1" x14ac:dyDescent="0.25"/>
    <row r="1195" s="11" customFormat="1" x14ac:dyDescent="0.25"/>
    <row r="1196" s="11" customFormat="1" x14ac:dyDescent="0.25"/>
    <row r="1197" s="11" customFormat="1" x14ac:dyDescent="0.25"/>
    <row r="1198" s="11" customFormat="1" x14ac:dyDescent="0.25"/>
    <row r="1199" s="11" customFormat="1" x14ac:dyDescent="0.25"/>
    <row r="1200" s="11" customFormat="1" x14ac:dyDescent="0.25"/>
    <row r="1201" s="11" customFormat="1" x14ac:dyDescent="0.25"/>
    <row r="1202" s="11" customFormat="1" x14ac:dyDescent="0.25"/>
    <row r="1203" s="11" customFormat="1" x14ac:dyDescent="0.25"/>
    <row r="1204" s="11" customFormat="1" x14ac:dyDescent="0.25"/>
    <row r="1205" s="11" customFormat="1" x14ac:dyDescent="0.25"/>
    <row r="1206" s="11" customFormat="1" x14ac:dyDescent="0.25"/>
    <row r="1207" s="11" customFormat="1" x14ac:dyDescent="0.25"/>
    <row r="1208" s="11" customFormat="1" x14ac:dyDescent="0.25"/>
    <row r="1209" s="11" customFormat="1" x14ac:dyDescent="0.25"/>
    <row r="1210" s="11" customFormat="1" x14ac:dyDescent="0.25"/>
    <row r="1211" s="11" customFormat="1" x14ac:dyDescent="0.25"/>
    <row r="1212" s="11" customFormat="1" x14ac:dyDescent="0.25"/>
    <row r="1213" s="11" customFormat="1" x14ac:dyDescent="0.25"/>
    <row r="1214" s="11" customFormat="1" x14ac:dyDescent="0.25"/>
    <row r="1215" s="11" customFormat="1" x14ac:dyDescent="0.25"/>
    <row r="1216" s="11" customFormat="1" x14ac:dyDescent="0.25"/>
    <row r="1217" s="11" customFormat="1" x14ac:dyDescent="0.25"/>
    <row r="1218" s="11" customFormat="1" x14ac:dyDescent="0.25"/>
    <row r="1219" s="11" customFormat="1" x14ac:dyDescent="0.25"/>
    <row r="1220" s="11" customFormat="1" x14ac:dyDescent="0.25"/>
    <row r="1221" s="11" customFormat="1" x14ac:dyDescent="0.25"/>
    <row r="1222" s="11" customFormat="1" x14ac:dyDescent="0.25"/>
    <row r="1223" s="11" customFormat="1" x14ac:dyDescent="0.25"/>
    <row r="1224" s="11" customFormat="1" x14ac:dyDescent="0.25"/>
    <row r="1225" s="11" customFormat="1" x14ac:dyDescent="0.25"/>
    <row r="1226" s="11" customFormat="1" x14ac:dyDescent="0.25"/>
    <row r="1227" s="11" customFormat="1" x14ac:dyDescent="0.25"/>
    <row r="1228" s="11" customFormat="1" x14ac:dyDescent="0.25"/>
    <row r="1229" s="11" customFormat="1" x14ac:dyDescent="0.25"/>
    <row r="1230" s="11" customFormat="1" x14ac:dyDescent="0.25"/>
    <row r="1231" s="11" customFormat="1" x14ac:dyDescent="0.25"/>
    <row r="1232" s="11" customFormat="1" x14ac:dyDescent="0.25"/>
    <row r="1233" s="11" customFormat="1" x14ac:dyDescent="0.25"/>
    <row r="1234" s="11" customFormat="1" x14ac:dyDescent="0.25"/>
    <row r="1235" s="11" customFormat="1" x14ac:dyDescent="0.25"/>
    <row r="1236" s="11" customFormat="1" x14ac:dyDescent="0.25"/>
    <row r="1237" s="11" customFormat="1" x14ac:dyDescent="0.25"/>
    <row r="1238" s="11" customFormat="1" x14ac:dyDescent="0.25"/>
    <row r="1239" s="11" customFormat="1" x14ac:dyDescent="0.25"/>
    <row r="1240" s="11" customFormat="1" x14ac:dyDescent="0.25"/>
    <row r="1241" s="11" customFormat="1" x14ac:dyDescent="0.25"/>
    <row r="1242" s="11" customFormat="1" x14ac:dyDescent="0.25"/>
    <row r="1243" s="11" customFormat="1" x14ac:dyDescent="0.25"/>
    <row r="1244" s="11" customFormat="1" x14ac:dyDescent="0.25"/>
    <row r="1245" s="11" customFormat="1" x14ac:dyDescent="0.25"/>
    <row r="1246" s="11" customFormat="1" x14ac:dyDescent="0.25"/>
    <row r="1247" s="11" customFormat="1" x14ac:dyDescent="0.25"/>
    <row r="1248" s="11" customFormat="1" x14ac:dyDescent="0.25"/>
    <row r="1249" s="11" customFormat="1" x14ac:dyDescent="0.25"/>
    <row r="1250" s="11" customFormat="1" x14ac:dyDescent="0.25"/>
    <row r="1251" s="11" customFormat="1" x14ac:dyDescent="0.25"/>
    <row r="1252" s="11" customFormat="1" x14ac:dyDescent="0.25"/>
    <row r="1253" s="11" customFormat="1" x14ac:dyDescent="0.25"/>
    <row r="1254" s="11" customFormat="1" x14ac:dyDescent="0.25"/>
    <row r="1255" s="11" customFormat="1" x14ac:dyDescent="0.25"/>
    <row r="1256" s="11" customFormat="1" x14ac:dyDescent="0.25"/>
    <row r="1257" s="11" customFormat="1" x14ac:dyDescent="0.25"/>
    <row r="1258" s="11" customFormat="1" x14ac:dyDescent="0.25"/>
    <row r="1259" s="11" customFormat="1" x14ac:dyDescent="0.25"/>
    <row r="1260" s="11" customFormat="1" x14ac:dyDescent="0.25"/>
    <row r="1261" s="11" customFormat="1" x14ac:dyDescent="0.25"/>
    <row r="1262" s="11" customFormat="1" x14ac:dyDescent="0.25"/>
    <row r="1263" s="11" customFormat="1" x14ac:dyDescent="0.25"/>
    <row r="1264" s="11" customFormat="1" x14ac:dyDescent="0.25"/>
    <row r="1265" s="11" customFormat="1" x14ac:dyDescent="0.25"/>
    <row r="1266" s="11" customFormat="1" x14ac:dyDescent="0.25"/>
    <row r="1267" s="11" customFormat="1" x14ac:dyDescent="0.25"/>
    <row r="1268" s="11" customFormat="1" x14ac:dyDescent="0.25"/>
    <row r="1269" s="11" customFormat="1" x14ac:dyDescent="0.25"/>
    <row r="1270" s="11" customFormat="1" x14ac:dyDescent="0.25"/>
    <row r="1271" s="11" customFormat="1" x14ac:dyDescent="0.25"/>
    <row r="1272" s="11" customFormat="1" x14ac:dyDescent="0.25"/>
    <row r="1273" s="11" customFormat="1" x14ac:dyDescent="0.25"/>
    <row r="1274" s="11" customFormat="1" x14ac:dyDescent="0.25"/>
    <row r="1275" s="11" customFormat="1" x14ac:dyDescent="0.25"/>
    <row r="1276" s="11" customFormat="1" x14ac:dyDescent="0.25"/>
    <row r="1277" s="11" customFormat="1" x14ac:dyDescent="0.25"/>
    <row r="1278" s="11" customFormat="1" x14ac:dyDescent="0.25"/>
    <row r="1279" s="11" customFormat="1" x14ac:dyDescent="0.25"/>
    <row r="1280" s="11" customFormat="1" x14ac:dyDescent="0.25"/>
    <row r="1281" s="11" customFormat="1" x14ac:dyDescent="0.25"/>
    <row r="1282" s="11" customFormat="1" x14ac:dyDescent="0.25"/>
    <row r="1283" s="11" customFormat="1" x14ac:dyDescent="0.25"/>
    <row r="1284" s="11" customFormat="1" x14ac:dyDescent="0.25"/>
    <row r="1285" s="11" customFormat="1" x14ac:dyDescent="0.25"/>
    <row r="1286" s="11" customFormat="1" x14ac:dyDescent="0.25"/>
    <row r="1287" s="11" customFormat="1" x14ac:dyDescent="0.25"/>
    <row r="1288" s="11" customFormat="1" x14ac:dyDescent="0.25"/>
    <row r="1289" s="11" customFormat="1" x14ac:dyDescent="0.25"/>
    <row r="1290" s="11" customFormat="1" x14ac:dyDescent="0.25"/>
    <row r="1291" s="11" customFormat="1" x14ac:dyDescent="0.25"/>
    <row r="1292" s="11" customFormat="1" x14ac:dyDescent="0.25"/>
    <row r="1293" s="11" customFormat="1" x14ac:dyDescent="0.25"/>
    <row r="1294" s="11" customFormat="1" x14ac:dyDescent="0.25"/>
    <row r="1295" s="11" customFormat="1" x14ac:dyDescent="0.25"/>
    <row r="1296" s="11" customFormat="1" x14ac:dyDescent="0.25"/>
    <row r="1297" s="11" customFormat="1" x14ac:dyDescent="0.25"/>
    <row r="1298" s="11" customFormat="1" x14ac:dyDescent="0.25"/>
    <row r="1299" s="11" customFormat="1" x14ac:dyDescent="0.25"/>
    <row r="1300" s="11" customFormat="1" x14ac:dyDescent="0.25"/>
    <row r="1301" s="11" customFormat="1" x14ac:dyDescent="0.25"/>
    <row r="1302" s="11" customFormat="1" x14ac:dyDescent="0.25"/>
    <row r="1303" s="11" customFormat="1" x14ac:dyDescent="0.25"/>
    <row r="1304" s="11" customFormat="1" x14ac:dyDescent="0.25"/>
    <row r="1305" s="11" customFormat="1" x14ac:dyDescent="0.25"/>
    <row r="1306" s="11" customFormat="1" x14ac:dyDescent="0.25"/>
    <row r="1307" s="11" customFormat="1" x14ac:dyDescent="0.25"/>
    <row r="1308" s="11" customFormat="1" x14ac:dyDescent="0.25"/>
    <row r="1309" s="11" customFormat="1" x14ac:dyDescent="0.25"/>
    <row r="1310" s="11" customFormat="1" x14ac:dyDescent="0.25"/>
    <row r="1311" s="11" customFormat="1" x14ac:dyDescent="0.25"/>
    <row r="1312" s="11" customFormat="1" x14ac:dyDescent="0.25"/>
    <row r="1313" s="11" customFormat="1" x14ac:dyDescent="0.25"/>
    <row r="1314" s="11" customFormat="1" x14ac:dyDescent="0.25"/>
    <row r="1315" s="11" customFormat="1" x14ac:dyDescent="0.25"/>
    <row r="1316" s="11" customFormat="1" x14ac:dyDescent="0.25"/>
    <row r="1317" s="11" customFormat="1" x14ac:dyDescent="0.25"/>
    <row r="1318" s="11" customFormat="1" x14ac:dyDescent="0.25"/>
    <row r="1319" s="11" customFormat="1" x14ac:dyDescent="0.25"/>
    <row r="1320" s="11" customFormat="1" x14ac:dyDescent="0.25"/>
    <row r="1321" s="11" customFormat="1" x14ac:dyDescent="0.25"/>
    <row r="1322" s="11" customFormat="1" x14ac:dyDescent="0.25"/>
    <row r="1323" s="11" customFormat="1" x14ac:dyDescent="0.25"/>
    <row r="1324" s="11" customFormat="1" x14ac:dyDescent="0.25"/>
    <row r="1325" s="11" customFormat="1" x14ac:dyDescent="0.25"/>
    <row r="1326" s="11" customFormat="1" x14ac:dyDescent="0.25"/>
    <row r="1327" s="11" customFormat="1" x14ac:dyDescent="0.25"/>
    <row r="1328" s="11" customFormat="1" x14ac:dyDescent="0.25"/>
    <row r="1329" s="11" customFormat="1" x14ac:dyDescent="0.25"/>
    <row r="1330" s="11" customFormat="1" x14ac:dyDescent="0.25"/>
    <row r="1331" s="11" customFormat="1" x14ac:dyDescent="0.25"/>
    <row r="1332" s="11" customFormat="1" x14ac:dyDescent="0.25"/>
    <row r="1333" s="11" customFormat="1" x14ac:dyDescent="0.25"/>
    <row r="1334" s="11" customFormat="1" x14ac:dyDescent="0.25"/>
    <row r="1335" s="11" customFormat="1" x14ac:dyDescent="0.25"/>
    <row r="1336" s="11" customFormat="1" x14ac:dyDescent="0.25"/>
    <row r="1337" s="11" customFormat="1" x14ac:dyDescent="0.25"/>
    <row r="1338" s="11" customFormat="1" x14ac:dyDescent="0.25"/>
    <row r="1339" s="11" customFormat="1" x14ac:dyDescent="0.25"/>
    <row r="1340" s="11" customFormat="1" x14ac:dyDescent="0.25"/>
    <row r="1341" s="11" customFormat="1" x14ac:dyDescent="0.25"/>
    <row r="1342" s="11" customFormat="1" x14ac:dyDescent="0.25"/>
    <row r="1343" s="11" customFormat="1" x14ac:dyDescent="0.25"/>
    <row r="1344" s="11" customFormat="1" x14ac:dyDescent="0.25"/>
    <row r="1345" s="11" customFormat="1" x14ac:dyDescent="0.25"/>
    <row r="1346" s="11" customFormat="1" x14ac:dyDescent="0.25"/>
    <row r="1347" s="11" customFormat="1" x14ac:dyDescent="0.25"/>
    <row r="1348" s="11" customFormat="1" x14ac:dyDescent="0.25"/>
    <row r="1349" s="11" customFormat="1" x14ac:dyDescent="0.25"/>
    <row r="1350" s="11" customFormat="1" x14ac:dyDescent="0.25"/>
    <row r="1351" s="11" customFormat="1" x14ac:dyDescent="0.25"/>
    <row r="1352" s="11" customFormat="1" x14ac:dyDescent="0.25"/>
  </sheetData>
  <mergeCells count="3">
    <mergeCell ref="B3:K3"/>
    <mergeCell ref="C22:O22"/>
    <mergeCell ref="F37:O50"/>
  </mergeCells>
  <dataValidations count="2">
    <dataValidation allowBlank="1" showInputMessage="1" showErrorMessage="1" prompt="ATTENZIONE: compilare anche cella C56 relativa alle poste rettificative totali &quot;PR&quot;" sqref="C56:C58" xr:uid="{D35BC1E3-AB09-4F48-8584-D658D92110ED}"/>
    <dataValidation allowBlank="1" showInputMessage="1" showErrorMessage="1" prompt="Nel caso di gestore &quot;Comune&quot; i Ricavi devono essere riferiti alle sole attività svolte dal Comune, senza considerare le attività svolte dal gestore" sqref="C7" xr:uid="{37FC8952-E4E8-4DAD-AF75-39C97035CF2F}"/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2B566-4792-4DEB-BAC7-A9554C655946}">
  <sheetPr codeName="Foglio17"/>
  <dimension ref="C3:F407"/>
  <sheetViews>
    <sheetView showGridLines="0" topLeftCell="A30" workbookViewId="0">
      <selection activeCell="C3" sqref="C3:F3"/>
    </sheetView>
  </sheetViews>
  <sheetFormatPr defaultRowHeight="14.4" x14ac:dyDescent="0.3"/>
  <cols>
    <col min="4" max="4" width="26.5546875" bestFit="1" customWidth="1"/>
    <col min="5" max="5" width="10.44140625" bestFit="1" customWidth="1"/>
  </cols>
  <sheetData>
    <row r="3" spans="3:6" ht="27.6" x14ac:dyDescent="0.3">
      <c r="C3" s="247" t="s">
        <v>269</v>
      </c>
      <c r="D3" s="247" t="s">
        <v>7</v>
      </c>
      <c r="E3" s="247" t="s">
        <v>268</v>
      </c>
      <c r="F3" s="247" t="s">
        <v>233</v>
      </c>
    </row>
    <row r="4" spans="3:6" x14ac:dyDescent="0.3">
      <c r="C4" s="248">
        <v>1</v>
      </c>
      <c r="D4" s="249" t="s">
        <v>442</v>
      </c>
      <c r="E4" s="248">
        <v>78001</v>
      </c>
      <c r="F4" s="248">
        <f>VLOOKUP(D4,[2]Sheet1!$C:$I,7,0)</f>
        <v>28489</v>
      </c>
    </row>
    <row r="5" spans="3:6" x14ac:dyDescent="0.3">
      <c r="C5" s="248">
        <v>2</v>
      </c>
      <c r="D5" s="249" t="s">
        <v>443</v>
      </c>
      <c r="E5" s="248">
        <v>78002</v>
      </c>
      <c r="F5" s="248">
        <f>VLOOKUP(D5,[2]Sheet1!$C:$I,7,0)</f>
        <v>30002</v>
      </c>
    </row>
    <row r="6" spans="3:6" x14ac:dyDescent="0.3">
      <c r="C6" s="248">
        <v>3</v>
      </c>
      <c r="D6" s="249" t="s">
        <v>444</v>
      </c>
      <c r="E6" s="248">
        <v>78003</v>
      </c>
      <c r="F6" s="248">
        <f>VLOOKUP(D6,[2]Sheet1!$C:$I,7,0)</f>
        <v>28085</v>
      </c>
    </row>
    <row r="7" spans="3:6" x14ac:dyDescent="0.3">
      <c r="C7" s="248">
        <v>4</v>
      </c>
      <c r="D7" s="249" t="s">
        <v>445</v>
      </c>
      <c r="E7" s="248">
        <v>78004</v>
      </c>
      <c r="F7" s="248">
        <f>VLOOKUP(D7,[2]Sheet1!$C:$I,7,0)</f>
        <v>28678</v>
      </c>
    </row>
    <row r="8" spans="3:6" x14ac:dyDescent="0.3">
      <c r="C8" s="248">
        <v>5</v>
      </c>
      <c r="D8" s="249" t="s">
        <v>446</v>
      </c>
      <c r="E8" s="248">
        <v>78005</v>
      </c>
      <c r="F8" s="248">
        <f>VLOOKUP(D8,[2]Sheet1!$C:$I,7,0)</f>
        <v>29462</v>
      </c>
    </row>
    <row r="9" spans="3:6" x14ac:dyDescent="0.3">
      <c r="C9" s="248">
        <v>6</v>
      </c>
      <c r="D9" s="249" t="s">
        <v>447</v>
      </c>
      <c r="E9" s="248">
        <v>78006</v>
      </c>
      <c r="F9" s="248">
        <f>VLOOKUP(D9,[2]Sheet1!$C:$I,7,0)</f>
        <v>29926</v>
      </c>
    </row>
    <row r="10" spans="3:6" x14ac:dyDescent="0.3">
      <c r="C10" s="248">
        <v>7</v>
      </c>
      <c r="D10" s="249" t="s">
        <v>448</v>
      </c>
      <c r="E10" s="248">
        <v>78007</v>
      </c>
      <c r="F10" s="248">
        <f>VLOOKUP(D10,[2]Sheet1!$C:$I,7,0)</f>
        <v>29525</v>
      </c>
    </row>
    <row r="11" spans="3:6" x14ac:dyDescent="0.3">
      <c r="C11" s="248">
        <v>8</v>
      </c>
      <c r="D11" s="249" t="s">
        <v>449</v>
      </c>
      <c r="E11" s="248">
        <v>78008</v>
      </c>
      <c r="F11" s="248">
        <f>VLOOKUP(D11,[2]Sheet1!$C:$I,7,0)</f>
        <v>38851</v>
      </c>
    </row>
    <row r="12" spans="3:6" x14ac:dyDescent="0.3">
      <c r="C12" s="248">
        <v>9</v>
      </c>
      <c r="D12" s="249" t="s">
        <v>450</v>
      </c>
      <c r="E12" s="248">
        <v>78009</v>
      </c>
      <c r="F12" s="248">
        <f>VLOOKUP(D12,[2]Sheet1!$C:$I,7,0)</f>
        <v>28658</v>
      </c>
    </row>
    <row r="13" spans="3:6" x14ac:dyDescent="0.3">
      <c r="C13" s="248">
        <v>10</v>
      </c>
      <c r="D13" s="249" t="s">
        <v>451</v>
      </c>
      <c r="E13" s="248">
        <v>78010</v>
      </c>
      <c r="F13" s="248">
        <f>VLOOKUP(D13,[2]Sheet1!$C:$I,7,0)</f>
        <v>28141</v>
      </c>
    </row>
    <row r="14" spans="3:6" x14ac:dyDescent="0.3">
      <c r="C14" s="248">
        <v>11</v>
      </c>
      <c r="D14" s="249" t="s">
        <v>452</v>
      </c>
      <c r="E14" s="248">
        <v>78011</v>
      </c>
      <c r="F14" s="248">
        <f>VLOOKUP(D14,[2]Sheet1!$C:$I,7,0)</f>
        <v>28812</v>
      </c>
    </row>
    <row r="15" spans="3:6" x14ac:dyDescent="0.3">
      <c r="C15" s="248">
        <v>12</v>
      </c>
      <c r="D15" s="249" t="s">
        <v>453</v>
      </c>
      <c r="E15" s="248">
        <v>78012</v>
      </c>
      <c r="F15" s="248">
        <f>VLOOKUP(D15,[2]Sheet1!$C:$I,7,0)</f>
        <v>28811</v>
      </c>
    </row>
    <row r="16" spans="3:6" x14ac:dyDescent="0.3">
      <c r="C16" s="248">
        <v>13</v>
      </c>
      <c r="D16" s="249" t="s">
        <v>454</v>
      </c>
      <c r="E16" s="248">
        <v>78013</v>
      </c>
      <c r="F16" s="248">
        <f>VLOOKUP(D16,[2]Sheet1!$C:$I,7,0)</f>
        <v>30021</v>
      </c>
    </row>
    <row r="17" spans="3:6" x14ac:dyDescent="0.3">
      <c r="C17" s="248">
        <v>14</v>
      </c>
      <c r="D17" s="249" t="s">
        <v>455</v>
      </c>
      <c r="E17" s="248">
        <v>78014</v>
      </c>
      <c r="F17" s="248">
        <f>VLOOKUP(D17,[2]Sheet1!$C:$I,7,0)</f>
        <v>19952</v>
      </c>
    </row>
    <row r="18" spans="3:6" x14ac:dyDescent="0.3">
      <c r="C18" s="248">
        <v>15</v>
      </c>
      <c r="D18" s="249" t="s">
        <v>456</v>
      </c>
      <c r="E18" s="248">
        <v>78015</v>
      </c>
      <c r="F18" s="248">
        <f>VLOOKUP(D18,[2]Sheet1!$C:$I,7,0)</f>
        <v>28051</v>
      </c>
    </row>
    <row r="19" spans="3:6" x14ac:dyDescent="0.3">
      <c r="C19" s="248">
        <v>16</v>
      </c>
      <c r="D19" s="249" t="s">
        <v>457</v>
      </c>
      <c r="E19" s="248">
        <v>78016</v>
      </c>
      <c r="F19" s="248">
        <f>VLOOKUP(D19,[2]Sheet1!$C:$I,7,0)</f>
        <v>28388</v>
      </c>
    </row>
    <row r="20" spans="3:6" x14ac:dyDescent="0.3">
      <c r="C20" s="248">
        <v>17</v>
      </c>
      <c r="D20" s="249" t="s">
        <v>458</v>
      </c>
      <c r="E20" s="248">
        <v>78017</v>
      </c>
      <c r="F20" s="248">
        <f>VLOOKUP(D20,[2]Sheet1!$C:$I,7,0)</f>
        <v>28015</v>
      </c>
    </row>
    <row r="21" spans="3:6" x14ac:dyDescent="0.3">
      <c r="C21" s="248">
        <v>18</v>
      </c>
      <c r="D21" s="249" t="s">
        <v>459</v>
      </c>
      <c r="E21" s="248">
        <v>78018</v>
      </c>
      <c r="F21" s="248">
        <f>VLOOKUP(D21,[2]Sheet1!$C:$I,7,0)</f>
        <v>24423</v>
      </c>
    </row>
    <row r="22" spans="3:6" x14ac:dyDescent="0.3">
      <c r="C22" s="248">
        <v>19</v>
      </c>
      <c r="D22" s="249" t="s">
        <v>460</v>
      </c>
      <c r="E22" s="248">
        <v>78019</v>
      </c>
      <c r="F22" s="248">
        <f>VLOOKUP(D22,[2]Sheet1!$C:$I,7,0)</f>
        <v>28936</v>
      </c>
    </row>
    <row r="23" spans="3:6" x14ac:dyDescent="0.3">
      <c r="C23" s="248">
        <v>20</v>
      </c>
      <c r="D23" s="249" t="s">
        <v>461</v>
      </c>
      <c r="E23" s="248">
        <v>78020</v>
      </c>
      <c r="F23" s="248">
        <f>VLOOKUP(D23,[2]Sheet1!$C:$I,7,0)</f>
        <v>29271</v>
      </c>
    </row>
    <row r="24" spans="3:6" x14ac:dyDescent="0.3">
      <c r="C24" s="248">
        <v>21</v>
      </c>
      <c r="D24" s="249" t="s">
        <v>462</v>
      </c>
      <c r="E24" s="248">
        <v>78021</v>
      </c>
      <c r="F24" s="248">
        <f>VLOOKUP(D24,[2]Sheet1!$C:$I,7,0)</f>
        <v>29334</v>
      </c>
    </row>
    <row r="25" spans="3:6" x14ac:dyDescent="0.3">
      <c r="C25" s="248">
        <v>22</v>
      </c>
      <c r="D25" s="249" t="s">
        <v>463</v>
      </c>
      <c r="E25" s="248">
        <v>78022</v>
      </c>
      <c r="F25" s="248">
        <f>VLOOKUP(D25,[2]Sheet1!$C:$I,7,0)</f>
        <v>29365</v>
      </c>
    </row>
    <row r="26" spans="3:6" x14ac:dyDescent="0.3">
      <c r="C26" s="248">
        <v>23</v>
      </c>
      <c r="D26" s="249" t="s">
        <v>464</v>
      </c>
      <c r="E26" s="248">
        <v>78023</v>
      </c>
      <c r="F26" s="248">
        <f>VLOOKUP(D26,[2]Sheet1!$C:$I,7,0)</f>
        <v>22166</v>
      </c>
    </row>
    <row r="27" spans="3:6" x14ac:dyDescent="0.3">
      <c r="C27" s="248">
        <v>24</v>
      </c>
      <c r="D27" s="249" t="s">
        <v>465</v>
      </c>
      <c r="E27" s="248">
        <v>78024</v>
      </c>
      <c r="F27" s="248">
        <f>VLOOKUP(D27,[2]Sheet1!$C:$I,7,0)</f>
        <v>29459</v>
      </c>
    </row>
    <row r="28" spans="3:6" x14ac:dyDescent="0.3">
      <c r="C28" s="248">
        <v>25</v>
      </c>
      <c r="D28" s="249" t="s">
        <v>466</v>
      </c>
      <c r="E28" s="248">
        <v>78025</v>
      </c>
      <c r="F28" s="248">
        <f>VLOOKUP(D28,[2]Sheet1!$C:$I,7,0)</f>
        <v>28609</v>
      </c>
    </row>
    <row r="29" spans="3:6" x14ac:dyDescent="0.3">
      <c r="C29" s="248">
        <v>26</v>
      </c>
      <c r="D29" s="249" t="s">
        <v>467</v>
      </c>
      <c r="E29" s="248">
        <v>78026</v>
      </c>
      <c r="F29" s="248">
        <f>VLOOKUP(D29,[2]Sheet1!$C:$I,7,0)</f>
        <v>30007</v>
      </c>
    </row>
    <row r="30" spans="3:6" x14ac:dyDescent="0.3">
      <c r="C30" s="248">
        <v>27</v>
      </c>
      <c r="D30" s="249" t="s">
        <v>468</v>
      </c>
      <c r="E30" s="248">
        <v>78027</v>
      </c>
      <c r="F30" s="248">
        <f>VLOOKUP(D30,[2]Sheet1!$C:$I,7,0)</f>
        <v>29502</v>
      </c>
    </row>
    <row r="31" spans="3:6" x14ac:dyDescent="0.3">
      <c r="C31" s="248">
        <v>28</v>
      </c>
      <c r="D31" s="249" t="s">
        <v>469</v>
      </c>
      <c r="E31" s="248">
        <v>78029</v>
      </c>
      <c r="F31" s="248">
        <f>VLOOKUP(D31,[2]Sheet1!$C:$I,7,0)</f>
        <v>27931</v>
      </c>
    </row>
    <row r="32" spans="3:6" x14ac:dyDescent="0.3">
      <c r="C32" s="248">
        <v>29</v>
      </c>
      <c r="D32" s="249" t="s">
        <v>470</v>
      </c>
      <c r="E32" s="248">
        <v>78030</v>
      </c>
      <c r="F32" s="248">
        <f>VLOOKUP(D32,[2]Sheet1!$C:$I,7,0)</f>
        <v>27873</v>
      </c>
    </row>
    <row r="33" spans="3:6" x14ac:dyDescent="0.3">
      <c r="C33" s="248">
        <v>30</v>
      </c>
      <c r="D33" s="249" t="s">
        <v>471</v>
      </c>
      <c r="E33" s="248">
        <v>78031</v>
      </c>
      <c r="F33" s="248">
        <f>VLOOKUP(D33,[2]Sheet1!$C:$I,7,0)</f>
        <v>30035</v>
      </c>
    </row>
    <row r="34" spans="3:6" x14ac:dyDescent="0.3">
      <c r="C34" s="248">
        <v>31</v>
      </c>
      <c r="D34" s="249" t="s">
        <v>472</v>
      </c>
      <c r="E34" s="248">
        <v>78032</v>
      </c>
      <c r="F34" s="248">
        <f>VLOOKUP(D34,[2]Sheet1!$C:$I,7,0)</f>
        <v>28306</v>
      </c>
    </row>
    <row r="35" spans="3:6" x14ac:dyDescent="0.3">
      <c r="C35" s="248">
        <v>32</v>
      </c>
      <c r="D35" s="249" t="s">
        <v>473</v>
      </c>
      <c r="E35" s="248">
        <v>78033</v>
      </c>
      <c r="F35" s="248">
        <f>VLOOKUP(D35,[2]Sheet1!$C:$I,7,0)</f>
        <v>27959</v>
      </c>
    </row>
    <row r="36" spans="3:6" x14ac:dyDescent="0.3">
      <c r="C36" s="248">
        <v>33</v>
      </c>
      <c r="D36" s="249" t="s">
        <v>474</v>
      </c>
      <c r="E36" s="248">
        <v>78034</v>
      </c>
      <c r="F36" s="248">
        <f>VLOOKUP(D36,[2]Sheet1!$C:$I,7,0)</f>
        <v>28171</v>
      </c>
    </row>
    <row r="37" spans="3:6" x14ac:dyDescent="0.3">
      <c r="C37" s="248">
        <v>34</v>
      </c>
      <c r="D37" s="249" t="s">
        <v>475</v>
      </c>
      <c r="E37" s="248">
        <v>78035</v>
      </c>
      <c r="F37" s="248">
        <f>VLOOKUP(D37,[2]Sheet1!$C:$I,7,0)</f>
        <v>29546</v>
      </c>
    </row>
    <row r="38" spans="3:6" x14ac:dyDescent="0.3">
      <c r="C38" s="248">
        <v>35</v>
      </c>
      <c r="D38" s="249" t="s">
        <v>476</v>
      </c>
      <c r="E38" s="248">
        <v>78036</v>
      </c>
      <c r="F38" s="248">
        <f>VLOOKUP(D38,[2]Sheet1!$C:$I,7,0)</f>
        <v>28309</v>
      </c>
    </row>
    <row r="39" spans="3:6" x14ac:dyDescent="0.3">
      <c r="C39" s="248">
        <v>36</v>
      </c>
      <c r="D39" s="249" t="s">
        <v>477</v>
      </c>
      <c r="E39" s="248">
        <v>78037</v>
      </c>
      <c r="F39" s="248">
        <f>VLOOKUP(D39,[2]Sheet1!$C:$I,7,0)</f>
        <v>28764</v>
      </c>
    </row>
    <row r="40" spans="3:6" x14ac:dyDescent="0.3">
      <c r="C40" s="248">
        <v>37</v>
      </c>
      <c r="D40" s="249" t="s">
        <v>478</v>
      </c>
      <c r="E40" s="248">
        <v>78038</v>
      </c>
      <c r="F40" s="248">
        <f>VLOOKUP(D40,[2]Sheet1!$C:$I,7,0)</f>
        <v>27842</v>
      </c>
    </row>
    <row r="41" spans="3:6" x14ac:dyDescent="0.3">
      <c r="C41" s="248">
        <v>38</v>
      </c>
      <c r="D41" s="249" t="s">
        <v>479</v>
      </c>
      <c r="E41" s="248">
        <v>78039</v>
      </c>
      <c r="F41" s="248">
        <f>VLOOKUP(D41,[2]Sheet1!$C:$I,7,0)</f>
        <v>28206</v>
      </c>
    </row>
    <row r="42" spans="3:6" x14ac:dyDescent="0.3">
      <c r="C42" s="248">
        <v>39</v>
      </c>
      <c r="D42" s="249" t="s">
        <v>480</v>
      </c>
      <c r="E42" s="248">
        <v>78040</v>
      </c>
      <c r="F42" s="248">
        <f>VLOOKUP(D42,[2]Sheet1!$C:$I,7,0)</f>
        <v>27918</v>
      </c>
    </row>
    <row r="43" spans="3:6" x14ac:dyDescent="0.3">
      <c r="C43" s="248">
        <v>40</v>
      </c>
      <c r="D43" s="249" t="s">
        <v>481</v>
      </c>
      <c r="E43" s="248">
        <v>78041</v>
      </c>
      <c r="F43" s="248">
        <f>VLOOKUP(D43,[2]Sheet1!$C:$I,7,0)</f>
        <v>29496</v>
      </c>
    </row>
    <row r="44" spans="3:6" x14ac:dyDescent="0.3">
      <c r="C44" s="248">
        <v>41</v>
      </c>
      <c r="D44" s="249" t="s">
        <v>482</v>
      </c>
      <c r="E44" s="248">
        <v>78042</v>
      </c>
      <c r="F44" s="248">
        <f>VLOOKUP(D44,[2]Sheet1!$C:$I,7,0)</f>
        <v>29344</v>
      </c>
    </row>
    <row r="45" spans="3:6" x14ac:dyDescent="0.3">
      <c r="C45" s="248">
        <v>42</v>
      </c>
      <c r="D45" s="249" t="s">
        <v>483</v>
      </c>
      <c r="E45" s="248">
        <v>78043</v>
      </c>
      <c r="F45" s="248">
        <f>VLOOKUP(D45,[2]Sheet1!$C:$I,7,0)</f>
        <v>24179</v>
      </c>
    </row>
    <row r="46" spans="3:6" x14ac:dyDescent="0.3">
      <c r="C46" s="248">
        <v>43</v>
      </c>
      <c r="D46" s="249" t="s">
        <v>484</v>
      </c>
      <c r="E46" s="248">
        <v>78045</v>
      </c>
      <c r="F46" s="248">
        <f>VLOOKUP(D46,[2]Sheet1!$C:$I,7,0)</f>
        <v>28046</v>
      </c>
    </row>
    <row r="47" spans="3:6" x14ac:dyDescent="0.3">
      <c r="C47" s="248">
        <v>44</v>
      </c>
      <c r="D47" s="249" t="s">
        <v>485</v>
      </c>
      <c r="E47" s="248">
        <v>78046</v>
      </c>
      <c r="F47" s="248">
        <f>VLOOKUP(D47,[2]Sheet1!$C:$I,7,0)</f>
        <v>28154</v>
      </c>
    </row>
    <row r="48" spans="3:6" x14ac:dyDescent="0.3">
      <c r="C48" s="248">
        <v>45</v>
      </c>
      <c r="D48" s="249" t="s">
        <v>486</v>
      </c>
      <c r="E48" s="248">
        <v>78047</v>
      </c>
      <c r="F48" s="248">
        <f>VLOOKUP(D48,[2]Sheet1!$C:$I,7,0)</f>
        <v>28036</v>
      </c>
    </row>
    <row r="49" spans="3:6" x14ac:dyDescent="0.3">
      <c r="C49" s="248">
        <v>46</v>
      </c>
      <c r="D49" s="249" t="s">
        <v>487</v>
      </c>
      <c r="E49" s="248">
        <v>78048</v>
      </c>
      <c r="F49" s="248">
        <f>VLOOKUP(D49,[2]Sheet1!$C:$I,7,0)</f>
        <v>30000</v>
      </c>
    </row>
    <row r="50" spans="3:6" x14ac:dyDescent="0.3">
      <c r="C50" s="248">
        <v>47</v>
      </c>
      <c r="D50" s="249" t="s">
        <v>488</v>
      </c>
      <c r="E50" s="248">
        <v>78049</v>
      </c>
      <c r="F50" s="248">
        <f>VLOOKUP(D50,[2]Sheet1!$C:$I,7,0)</f>
        <v>30031</v>
      </c>
    </row>
    <row r="51" spans="3:6" x14ac:dyDescent="0.3">
      <c r="C51" s="248">
        <v>48</v>
      </c>
      <c r="D51" s="249" t="s">
        <v>489</v>
      </c>
      <c r="E51" s="248">
        <v>78050</v>
      </c>
      <c r="F51" s="248">
        <f>VLOOKUP(D51,[2]Sheet1!$C:$I,7,0)</f>
        <v>29463</v>
      </c>
    </row>
    <row r="52" spans="3:6" x14ac:dyDescent="0.3">
      <c r="C52" s="248">
        <v>49</v>
      </c>
      <c r="D52" s="249" t="s">
        <v>490</v>
      </c>
      <c r="E52" s="248">
        <v>78051</v>
      </c>
      <c r="F52" s="248">
        <f>VLOOKUP(D52,[2]Sheet1!$C:$I,7,0)</f>
        <v>28785</v>
      </c>
    </row>
    <row r="53" spans="3:6" x14ac:dyDescent="0.3">
      <c r="C53" s="248">
        <v>50</v>
      </c>
      <c r="D53" s="249" t="s">
        <v>491</v>
      </c>
      <c r="E53" s="248">
        <v>78052</v>
      </c>
      <c r="F53" s="248">
        <f>VLOOKUP(D53,[2]Sheet1!$C:$I,7,0)</f>
        <v>28129</v>
      </c>
    </row>
    <row r="54" spans="3:6" x14ac:dyDescent="0.3">
      <c r="C54" s="248">
        <v>51</v>
      </c>
      <c r="D54" s="249" t="s">
        <v>492</v>
      </c>
      <c r="E54" s="248">
        <v>78053</v>
      </c>
      <c r="F54" s="248">
        <f>VLOOKUP(D54,[2]Sheet1!$C:$I,7,0)</f>
        <v>34382</v>
      </c>
    </row>
    <row r="55" spans="3:6" x14ac:dyDescent="0.3">
      <c r="C55" s="248">
        <v>52</v>
      </c>
      <c r="D55" s="249" t="s">
        <v>493</v>
      </c>
      <c r="E55" s="248">
        <v>78054</v>
      </c>
      <c r="F55" s="248">
        <f>VLOOKUP(D55,[2]Sheet1!$C:$I,7,0)</f>
        <v>27858</v>
      </c>
    </row>
    <row r="56" spans="3:6" x14ac:dyDescent="0.3">
      <c r="C56" s="248">
        <v>53</v>
      </c>
      <c r="D56" s="249" t="s">
        <v>494</v>
      </c>
      <c r="E56" s="248">
        <v>78055</v>
      </c>
      <c r="F56" s="248">
        <f>VLOOKUP(D56,[2]Sheet1!$C:$I,7,0)</f>
        <v>28823</v>
      </c>
    </row>
    <row r="57" spans="3:6" x14ac:dyDescent="0.3">
      <c r="C57" s="248">
        <v>54</v>
      </c>
      <c r="D57" s="249" t="s">
        <v>495</v>
      </c>
      <c r="E57" s="248">
        <v>78056</v>
      </c>
      <c r="F57" s="248">
        <f>VLOOKUP(D57,[2]Sheet1!$C:$I,7,0)</f>
        <v>29323</v>
      </c>
    </row>
    <row r="58" spans="3:6" x14ac:dyDescent="0.3">
      <c r="C58" s="248">
        <v>55</v>
      </c>
      <c r="D58" s="249" t="s">
        <v>496</v>
      </c>
      <c r="E58" s="248">
        <v>78057</v>
      </c>
      <c r="F58" s="248">
        <f>VLOOKUP(D58,[2]Sheet1!$C:$I,7,0)</f>
        <v>28079</v>
      </c>
    </row>
    <row r="59" spans="3:6" x14ac:dyDescent="0.3">
      <c r="C59" s="248">
        <v>56</v>
      </c>
      <c r="D59" s="249" t="s">
        <v>497</v>
      </c>
      <c r="E59" s="248">
        <v>78058</v>
      </c>
      <c r="F59" s="248">
        <f>VLOOKUP(D59,[2]Sheet1!$C:$I,7,0)</f>
        <v>28520</v>
      </c>
    </row>
    <row r="60" spans="3:6" x14ac:dyDescent="0.3">
      <c r="C60" s="248">
        <v>57</v>
      </c>
      <c r="D60" s="249" t="s">
        <v>498</v>
      </c>
      <c r="E60" s="248">
        <v>78059</v>
      </c>
      <c r="F60" s="248">
        <f>VLOOKUP(D60,[2]Sheet1!$C:$I,7,0)</f>
        <v>28342</v>
      </c>
    </row>
    <row r="61" spans="3:6" x14ac:dyDescent="0.3">
      <c r="C61" s="248">
        <v>58</v>
      </c>
      <c r="D61" s="249" t="s">
        <v>499</v>
      </c>
      <c r="E61" s="248">
        <v>78060</v>
      </c>
      <c r="F61" s="248">
        <f>VLOOKUP(D61,[2]Sheet1!$C:$I,7,0)</f>
        <v>29312</v>
      </c>
    </row>
    <row r="62" spans="3:6" x14ac:dyDescent="0.3">
      <c r="C62" s="248">
        <v>59</v>
      </c>
      <c r="D62" s="249" t="s">
        <v>500</v>
      </c>
      <c r="E62" s="248">
        <v>78061</v>
      </c>
      <c r="F62" s="248">
        <f>VLOOKUP(D62,[2]Sheet1!$C:$I,7,0)</f>
        <v>28003</v>
      </c>
    </row>
    <row r="63" spans="3:6" x14ac:dyDescent="0.3">
      <c r="C63" s="248">
        <v>60</v>
      </c>
      <c r="D63" s="249" t="s">
        <v>501</v>
      </c>
      <c r="E63" s="248">
        <v>78062</v>
      </c>
      <c r="F63" s="248">
        <f>VLOOKUP(D63,[2]Sheet1!$C:$I,7,0)</f>
        <v>28187</v>
      </c>
    </row>
    <row r="64" spans="3:6" x14ac:dyDescent="0.3">
      <c r="C64" s="248">
        <v>61</v>
      </c>
      <c r="D64" s="249" t="s">
        <v>502</v>
      </c>
      <c r="E64" s="248">
        <v>78063</v>
      </c>
      <c r="F64" s="248">
        <f>VLOOKUP(D64,[2]Sheet1!$C:$I,7,0)</f>
        <v>29304</v>
      </c>
    </row>
    <row r="65" spans="3:6" x14ac:dyDescent="0.3">
      <c r="C65" s="248">
        <v>62</v>
      </c>
      <c r="D65" s="249" t="s">
        <v>503</v>
      </c>
      <c r="E65" s="248">
        <v>78064</v>
      </c>
      <c r="F65" s="248">
        <f>VLOOKUP(D65,[2]Sheet1!$C:$I,7,0)</f>
        <v>27954</v>
      </c>
    </row>
    <row r="66" spans="3:6" x14ac:dyDescent="0.3">
      <c r="C66" s="248">
        <v>63</v>
      </c>
      <c r="D66" s="249" t="s">
        <v>504</v>
      </c>
      <c r="E66" s="248">
        <v>78065</v>
      </c>
      <c r="F66" s="248">
        <f>VLOOKUP(D66,[2]Sheet1!$C:$I,7,0)</f>
        <v>22098</v>
      </c>
    </row>
    <row r="67" spans="3:6" x14ac:dyDescent="0.3">
      <c r="C67" s="248">
        <v>64</v>
      </c>
      <c r="D67" s="249" t="s">
        <v>505</v>
      </c>
      <c r="E67" s="248">
        <v>78066</v>
      </c>
      <c r="F67" s="248">
        <f>VLOOKUP(D67,[2]Sheet1!$C:$I,7,0)</f>
        <v>28143</v>
      </c>
    </row>
    <row r="68" spans="3:6" x14ac:dyDescent="0.3">
      <c r="C68" s="248">
        <v>65</v>
      </c>
      <c r="D68" s="249" t="s">
        <v>506</v>
      </c>
      <c r="E68" s="248">
        <v>78067</v>
      </c>
      <c r="F68" s="248">
        <f>VLOOKUP(D68,[2]Sheet1!$C:$I,7,0)</f>
        <v>28371</v>
      </c>
    </row>
    <row r="69" spans="3:6" x14ac:dyDescent="0.3">
      <c r="C69" s="248">
        <v>66</v>
      </c>
      <c r="D69" s="249" t="s">
        <v>507</v>
      </c>
      <c r="E69" s="248">
        <v>78068</v>
      </c>
      <c r="F69" s="248">
        <f>VLOOKUP(D69,[2]Sheet1!$C:$I,7,0)</f>
        <v>28343</v>
      </c>
    </row>
    <row r="70" spans="3:6" x14ac:dyDescent="0.3">
      <c r="C70" s="248">
        <v>67</v>
      </c>
      <c r="D70" s="249" t="s">
        <v>508</v>
      </c>
      <c r="E70" s="248">
        <v>78069</v>
      </c>
      <c r="F70" s="248">
        <f>VLOOKUP(D70,[2]Sheet1!$C:$I,7,0)</f>
        <v>28593</v>
      </c>
    </row>
    <row r="71" spans="3:6" x14ac:dyDescent="0.3">
      <c r="C71" s="248">
        <v>68</v>
      </c>
      <c r="D71" s="249" t="s">
        <v>509</v>
      </c>
      <c r="E71" s="248">
        <v>78070</v>
      </c>
      <c r="F71" s="248">
        <f>VLOOKUP(D71,[2]Sheet1!$C:$I,7,0)</f>
        <v>38156</v>
      </c>
    </row>
    <row r="72" spans="3:6" x14ac:dyDescent="0.3">
      <c r="C72" s="248">
        <v>69</v>
      </c>
      <c r="D72" s="249" t="s">
        <v>510</v>
      </c>
      <c r="E72" s="248">
        <v>78071</v>
      </c>
      <c r="F72" s="248">
        <f>VLOOKUP(D72,[2]Sheet1!$C:$I,7,0)</f>
        <v>29367</v>
      </c>
    </row>
    <row r="73" spans="3:6" x14ac:dyDescent="0.3">
      <c r="C73" s="248">
        <v>70</v>
      </c>
      <c r="D73" s="249" t="s">
        <v>511</v>
      </c>
      <c r="E73" s="248">
        <v>78072</v>
      </c>
      <c r="F73" s="248">
        <f>VLOOKUP(D73,[2]Sheet1!$C:$I,7,0)</f>
        <v>29489</v>
      </c>
    </row>
    <row r="74" spans="3:6" x14ac:dyDescent="0.3">
      <c r="C74" s="248">
        <v>71</v>
      </c>
      <c r="D74" s="249" t="s">
        <v>512</v>
      </c>
      <c r="E74" s="248">
        <v>78073</v>
      </c>
      <c r="F74" s="248">
        <f>VLOOKUP(D74,[2]Sheet1!$C:$I,7,0)</f>
        <v>28105</v>
      </c>
    </row>
    <row r="75" spans="3:6" x14ac:dyDescent="0.3">
      <c r="C75" s="248">
        <v>72</v>
      </c>
      <c r="D75" s="249" t="s">
        <v>513</v>
      </c>
      <c r="E75" s="248">
        <v>78074</v>
      </c>
      <c r="F75" s="248">
        <f>VLOOKUP(D75,[2]Sheet1!$C:$I,7,0)</f>
        <v>33936</v>
      </c>
    </row>
    <row r="76" spans="3:6" x14ac:dyDescent="0.3">
      <c r="C76" s="248">
        <v>73</v>
      </c>
      <c r="D76" s="249" t="s">
        <v>514</v>
      </c>
      <c r="E76" s="248">
        <v>78075</v>
      </c>
      <c r="F76" s="248">
        <f>VLOOKUP(D76,[2]Sheet1!$C:$I,7,0)</f>
        <v>22245</v>
      </c>
    </row>
    <row r="77" spans="3:6" x14ac:dyDescent="0.3">
      <c r="C77" s="248">
        <v>74</v>
      </c>
      <c r="D77" s="249" t="s">
        <v>515</v>
      </c>
      <c r="E77" s="248">
        <v>78076</v>
      </c>
      <c r="F77" s="248">
        <f>VLOOKUP(D77,[2]Sheet1!$C:$I,7,0)</f>
        <v>28787</v>
      </c>
    </row>
    <row r="78" spans="3:6" x14ac:dyDescent="0.3">
      <c r="C78" s="248">
        <v>75</v>
      </c>
      <c r="D78" s="249" t="s">
        <v>516</v>
      </c>
      <c r="E78" s="248">
        <v>78077</v>
      </c>
      <c r="F78" s="248">
        <f>VLOOKUP(D78,[2]Sheet1!$C:$I,7,0)</f>
        <v>27832</v>
      </c>
    </row>
    <row r="79" spans="3:6" x14ac:dyDescent="0.3">
      <c r="C79" s="248">
        <v>76</v>
      </c>
      <c r="D79" s="249" t="s">
        <v>517</v>
      </c>
      <c r="E79" s="248">
        <v>78078</v>
      </c>
      <c r="F79" s="248">
        <f>VLOOKUP(D79,[2]Sheet1!$C:$I,7,0)</f>
        <v>22161</v>
      </c>
    </row>
    <row r="80" spans="3:6" x14ac:dyDescent="0.3">
      <c r="C80" s="248">
        <v>77</v>
      </c>
      <c r="D80" s="249" t="s">
        <v>518</v>
      </c>
      <c r="E80" s="248">
        <v>78079</v>
      </c>
      <c r="F80" s="248">
        <f>VLOOKUP(D80,[2]Sheet1!$C:$I,7,0)</f>
        <v>28108</v>
      </c>
    </row>
    <row r="81" spans="3:6" x14ac:dyDescent="0.3">
      <c r="C81" s="248">
        <v>78</v>
      </c>
      <c r="D81" s="249" t="s">
        <v>519</v>
      </c>
      <c r="E81" s="248">
        <v>78080</v>
      </c>
      <c r="F81" s="248">
        <f>VLOOKUP(D81,[2]Sheet1!$C:$I,7,0)</f>
        <v>27852</v>
      </c>
    </row>
    <row r="82" spans="3:6" x14ac:dyDescent="0.3">
      <c r="C82" s="248">
        <v>79</v>
      </c>
      <c r="D82" s="249" t="s">
        <v>520</v>
      </c>
      <c r="E82" s="248">
        <v>78081</v>
      </c>
      <c r="F82" s="248">
        <f>VLOOKUP(D82,[2]Sheet1!$C:$I,7,0)</f>
        <v>28059</v>
      </c>
    </row>
    <row r="83" spans="3:6" x14ac:dyDescent="0.3">
      <c r="C83" s="248">
        <v>80</v>
      </c>
      <c r="D83" s="249" t="s">
        <v>521</v>
      </c>
      <c r="E83" s="248">
        <v>78082</v>
      </c>
      <c r="F83" s="248">
        <f>VLOOKUP(D83,[2]Sheet1!$C:$I,7,0)</f>
        <v>27862</v>
      </c>
    </row>
    <row r="84" spans="3:6" x14ac:dyDescent="0.3">
      <c r="C84" s="248">
        <v>81</v>
      </c>
      <c r="D84" s="249" t="s">
        <v>522</v>
      </c>
      <c r="E84" s="248">
        <v>78083</v>
      </c>
      <c r="F84" s="248">
        <f>VLOOKUP(D84,[2]Sheet1!$C:$I,7,0)</f>
        <v>22165</v>
      </c>
    </row>
    <row r="85" spans="3:6" x14ac:dyDescent="0.3">
      <c r="C85" s="248">
        <v>82</v>
      </c>
      <c r="D85" s="249" t="s">
        <v>523</v>
      </c>
      <c r="E85" s="248">
        <v>78084</v>
      </c>
      <c r="F85" s="248">
        <f>VLOOKUP(D85,[2]Sheet1!$C:$I,7,0)</f>
        <v>27890</v>
      </c>
    </row>
    <row r="86" spans="3:6" x14ac:dyDescent="0.3">
      <c r="C86" s="248">
        <v>83</v>
      </c>
      <c r="D86" s="249" t="s">
        <v>524</v>
      </c>
      <c r="E86" s="248">
        <v>78085</v>
      </c>
      <c r="F86" s="248">
        <f>VLOOKUP(D86,[2]Sheet1!$C:$I,7,0)</f>
        <v>28096</v>
      </c>
    </row>
    <row r="87" spans="3:6" x14ac:dyDescent="0.3">
      <c r="C87" s="248">
        <v>84</v>
      </c>
      <c r="D87" s="249" t="s">
        <v>525</v>
      </c>
      <c r="E87" s="248">
        <v>78086</v>
      </c>
      <c r="F87" s="248">
        <f>VLOOKUP(D87,[2]Sheet1!$C:$I,7,0)</f>
        <v>30016</v>
      </c>
    </row>
    <row r="88" spans="3:6" x14ac:dyDescent="0.3">
      <c r="C88" s="248">
        <v>85</v>
      </c>
      <c r="D88" s="249" t="s">
        <v>526</v>
      </c>
      <c r="E88" s="248">
        <v>78087</v>
      </c>
      <c r="F88" s="248">
        <f>VLOOKUP(D88,[2]Sheet1!$C:$I,7,0)</f>
        <v>29229</v>
      </c>
    </row>
    <row r="89" spans="3:6" x14ac:dyDescent="0.3">
      <c r="C89" s="248">
        <v>86</v>
      </c>
      <c r="D89" s="249" t="s">
        <v>527</v>
      </c>
      <c r="E89" s="248">
        <v>78088</v>
      </c>
      <c r="F89" s="248">
        <f>VLOOKUP(D89,[2]Sheet1!$C:$I,7,0)</f>
        <v>29364</v>
      </c>
    </row>
    <row r="90" spans="3:6" x14ac:dyDescent="0.3">
      <c r="C90" s="248">
        <v>87</v>
      </c>
      <c r="D90" s="249" t="s">
        <v>528</v>
      </c>
      <c r="E90" s="248">
        <v>78089</v>
      </c>
      <c r="F90" s="248">
        <f>VLOOKUP(D90,[2]Sheet1!$C:$I,7,0)</f>
        <v>29492</v>
      </c>
    </row>
    <row r="91" spans="3:6" x14ac:dyDescent="0.3">
      <c r="C91" s="248">
        <v>88</v>
      </c>
      <c r="D91" s="249" t="s">
        <v>529</v>
      </c>
      <c r="E91" s="248">
        <v>78090</v>
      </c>
      <c r="F91" s="248">
        <f>VLOOKUP(D91,[2]Sheet1!$C:$I,7,0)</f>
        <v>27845</v>
      </c>
    </row>
    <row r="92" spans="3:6" x14ac:dyDescent="0.3">
      <c r="C92" s="248">
        <v>89</v>
      </c>
      <c r="D92" s="249" t="s">
        <v>530</v>
      </c>
      <c r="E92" s="248">
        <v>78091</v>
      </c>
      <c r="F92" s="248">
        <f>VLOOKUP(D92,[2]Sheet1!$C:$I,7,0)</f>
        <v>25789</v>
      </c>
    </row>
    <row r="93" spans="3:6" x14ac:dyDescent="0.3">
      <c r="C93" s="248">
        <v>90</v>
      </c>
      <c r="D93" s="249" t="s">
        <v>531</v>
      </c>
      <c r="E93" s="248">
        <v>78092</v>
      </c>
      <c r="F93" s="248">
        <f>VLOOKUP(D93,[2]Sheet1!$C:$I,7,0)</f>
        <v>29484</v>
      </c>
    </row>
    <row r="94" spans="3:6" x14ac:dyDescent="0.3">
      <c r="C94" s="248">
        <v>91</v>
      </c>
      <c r="D94" s="249" t="s">
        <v>532</v>
      </c>
      <c r="E94" s="248">
        <v>78093</v>
      </c>
      <c r="F94" s="248">
        <f>VLOOKUP(D94,[2]Sheet1!$C:$I,7,0)</f>
        <v>29325</v>
      </c>
    </row>
    <row r="95" spans="3:6" x14ac:dyDescent="0.3">
      <c r="C95" s="248">
        <v>92</v>
      </c>
      <c r="D95" s="249" t="s">
        <v>533</v>
      </c>
      <c r="E95" s="248">
        <v>78094</v>
      </c>
      <c r="F95" s="248">
        <f>VLOOKUP(D95,[2]Sheet1!$C:$I,7,0)</f>
        <v>27872</v>
      </c>
    </row>
    <row r="96" spans="3:6" x14ac:dyDescent="0.3">
      <c r="C96" s="248">
        <v>93</v>
      </c>
      <c r="D96" s="249" t="s">
        <v>534</v>
      </c>
      <c r="E96" s="248">
        <v>78096</v>
      </c>
      <c r="F96" s="248">
        <f>VLOOKUP(D96,[2]Sheet1!$C:$I,7,0)</f>
        <v>28341</v>
      </c>
    </row>
    <row r="97" spans="3:6" x14ac:dyDescent="0.3">
      <c r="C97" s="248">
        <v>94</v>
      </c>
      <c r="D97" s="249" t="s">
        <v>535</v>
      </c>
      <c r="E97" s="248">
        <v>78097</v>
      </c>
      <c r="F97" s="248">
        <f>VLOOKUP(D97,[2]Sheet1!$C:$I,7,0)</f>
        <v>29331</v>
      </c>
    </row>
    <row r="98" spans="3:6" x14ac:dyDescent="0.3">
      <c r="C98" s="248">
        <v>95</v>
      </c>
      <c r="D98" s="249" t="s">
        <v>536</v>
      </c>
      <c r="E98" s="248">
        <v>78098</v>
      </c>
      <c r="F98" s="248">
        <f>VLOOKUP(D98,[2]Sheet1!$C:$I,7,0)</f>
        <v>28089</v>
      </c>
    </row>
    <row r="99" spans="3:6" x14ac:dyDescent="0.3">
      <c r="C99" s="248">
        <v>96</v>
      </c>
      <c r="D99" s="249" t="s">
        <v>537</v>
      </c>
      <c r="E99" s="248">
        <v>78099</v>
      </c>
      <c r="F99" s="248">
        <f>VLOOKUP(D99,[2]Sheet1!$C:$I,7,0)</f>
        <v>29388</v>
      </c>
    </row>
    <row r="100" spans="3:6" x14ac:dyDescent="0.3">
      <c r="C100" s="248">
        <v>97</v>
      </c>
      <c r="D100" s="249" t="s">
        <v>538</v>
      </c>
      <c r="E100" s="248">
        <v>78100</v>
      </c>
      <c r="F100" s="248">
        <f>VLOOKUP(D100,[2]Sheet1!$C:$I,7,0)</f>
        <v>30048</v>
      </c>
    </row>
    <row r="101" spans="3:6" x14ac:dyDescent="0.3">
      <c r="C101" s="248">
        <v>98</v>
      </c>
      <c r="D101" s="249" t="s">
        <v>539</v>
      </c>
      <c r="E101" s="248">
        <v>78101</v>
      </c>
      <c r="F101" s="248">
        <f>VLOOKUP(D101,[2]Sheet1!$C:$I,7,0)</f>
        <v>22072</v>
      </c>
    </row>
    <row r="102" spans="3:6" x14ac:dyDescent="0.3">
      <c r="C102" s="248">
        <v>99</v>
      </c>
      <c r="D102" s="249" t="s">
        <v>540</v>
      </c>
      <c r="E102" s="248">
        <v>78102</v>
      </c>
      <c r="F102" s="248">
        <f>VLOOKUP(D102,[2]Sheet1!$C:$I,7,0)</f>
        <v>28692</v>
      </c>
    </row>
    <row r="103" spans="3:6" x14ac:dyDescent="0.3">
      <c r="C103" s="248">
        <v>100</v>
      </c>
      <c r="D103" s="249" t="s">
        <v>541</v>
      </c>
      <c r="E103" s="248">
        <v>78103</v>
      </c>
      <c r="F103" s="248">
        <f>VLOOKUP(D103,[2]Sheet1!$C:$I,7,0)</f>
        <v>28776</v>
      </c>
    </row>
    <row r="104" spans="3:6" x14ac:dyDescent="0.3">
      <c r="C104" s="248">
        <v>101</v>
      </c>
      <c r="D104" s="249" t="s">
        <v>542</v>
      </c>
      <c r="E104" s="248">
        <v>78104</v>
      </c>
      <c r="F104" s="248">
        <f>VLOOKUP(D104,[2]Sheet1!$C:$I,7,0)</f>
        <v>28073</v>
      </c>
    </row>
    <row r="105" spans="3:6" x14ac:dyDescent="0.3">
      <c r="C105" s="248">
        <v>102</v>
      </c>
      <c r="D105" s="249" t="s">
        <v>543</v>
      </c>
      <c r="E105" s="248">
        <v>78105</v>
      </c>
      <c r="F105" s="248">
        <f>VLOOKUP(D105,[2]Sheet1!$C:$I,7,0)</f>
        <v>29567</v>
      </c>
    </row>
    <row r="106" spans="3:6" x14ac:dyDescent="0.3">
      <c r="C106" s="248">
        <v>103</v>
      </c>
      <c r="D106" s="249" t="s">
        <v>544</v>
      </c>
      <c r="E106" s="248">
        <v>78106</v>
      </c>
      <c r="F106" s="248">
        <f>VLOOKUP(D106,[2]Sheet1!$C:$I,7,0)</f>
        <v>28067</v>
      </c>
    </row>
    <row r="107" spans="3:6" x14ac:dyDescent="0.3">
      <c r="C107" s="248">
        <v>104</v>
      </c>
      <c r="D107" s="249" t="s">
        <v>545</v>
      </c>
      <c r="E107" s="248">
        <v>78107</v>
      </c>
      <c r="F107" s="248">
        <f>VLOOKUP(D107,[2]Sheet1!$C:$I,7,0)</f>
        <v>29292</v>
      </c>
    </row>
    <row r="108" spans="3:6" x14ac:dyDescent="0.3">
      <c r="C108" s="248">
        <v>105</v>
      </c>
      <c r="D108" s="249" t="s">
        <v>546</v>
      </c>
      <c r="E108" s="248">
        <v>78109</v>
      </c>
      <c r="F108" s="248">
        <f>VLOOKUP(D108,[2]Sheet1!$C:$I,7,0)</f>
        <v>27891</v>
      </c>
    </row>
    <row r="109" spans="3:6" x14ac:dyDescent="0.3">
      <c r="C109" s="248">
        <v>106</v>
      </c>
      <c r="D109" s="249" t="s">
        <v>547</v>
      </c>
      <c r="E109" s="248">
        <v>78110</v>
      </c>
      <c r="F109" s="248">
        <f>VLOOKUP(D109,[2]Sheet1!$C:$I,7,0)</f>
        <v>27831</v>
      </c>
    </row>
    <row r="110" spans="3:6" x14ac:dyDescent="0.3">
      <c r="C110" s="248">
        <v>107</v>
      </c>
      <c r="D110" s="249" t="s">
        <v>548</v>
      </c>
      <c r="E110" s="248">
        <v>78111</v>
      </c>
      <c r="F110" s="248">
        <f>VLOOKUP(D110,[2]Sheet1!$C:$I,7,0)</f>
        <v>29400</v>
      </c>
    </row>
    <row r="111" spans="3:6" x14ac:dyDescent="0.3">
      <c r="C111" s="248">
        <v>108</v>
      </c>
      <c r="D111" s="249" t="s">
        <v>549</v>
      </c>
      <c r="E111" s="248">
        <v>78112</v>
      </c>
      <c r="F111" s="248">
        <f>VLOOKUP(D111,[2]Sheet1!$C:$I,7,0)</f>
        <v>29381</v>
      </c>
    </row>
    <row r="112" spans="3:6" x14ac:dyDescent="0.3">
      <c r="C112" s="248">
        <v>109</v>
      </c>
      <c r="D112" s="249" t="s">
        <v>550</v>
      </c>
      <c r="E112" s="248">
        <v>78113</v>
      </c>
      <c r="F112" s="248">
        <f>VLOOKUP(D112,[2]Sheet1!$C:$I,7,0)</f>
        <v>29472</v>
      </c>
    </row>
    <row r="113" spans="3:6" x14ac:dyDescent="0.3">
      <c r="C113" s="248">
        <v>110</v>
      </c>
      <c r="D113" s="249" t="s">
        <v>551</v>
      </c>
      <c r="E113" s="248">
        <v>78114</v>
      </c>
      <c r="F113" s="248">
        <f>VLOOKUP(D113,[2]Sheet1!$C:$I,7,0)</f>
        <v>28646</v>
      </c>
    </row>
    <row r="114" spans="3:6" x14ac:dyDescent="0.3">
      <c r="C114" s="248">
        <v>111</v>
      </c>
      <c r="D114" s="249" t="s">
        <v>552</v>
      </c>
      <c r="E114" s="248">
        <v>78115</v>
      </c>
      <c r="F114" s="248">
        <f>VLOOKUP(D114,[2]Sheet1!$C:$I,7,0)</f>
        <v>28172</v>
      </c>
    </row>
    <row r="115" spans="3:6" x14ac:dyDescent="0.3">
      <c r="C115" s="248">
        <v>112</v>
      </c>
      <c r="D115" s="249" t="s">
        <v>553</v>
      </c>
      <c r="E115" s="248">
        <v>78116</v>
      </c>
      <c r="F115" s="248">
        <f>VLOOKUP(D115,[2]Sheet1!$C:$I,7,0)</f>
        <v>28366</v>
      </c>
    </row>
    <row r="116" spans="3:6" x14ac:dyDescent="0.3">
      <c r="C116" s="248">
        <v>113</v>
      </c>
      <c r="D116" s="249" t="s">
        <v>554</v>
      </c>
      <c r="E116" s="248">
        <v>78117</v>
      </c>
      <c r="F116" s="248">
        <f>VLOOKUP(D116,[2]Sheet1!$C:$I,7,0)</f>
        <v>29335</v>
      </c>
    </row>
    <row r="117" spans="3:6" x14ac:dyDescent="0.3">
      <c r="C117" s="248">
        <v>114</v>
      </c>
      <c r="D117" s="249" t="s">
        <v>555</v>
      </c>
      <c r="E117" s="248">
        <v>78118</v>
      </c>
      <c r="F117" s="248">
        <f>VLOOKUP(D117,[2]Sheet1!$C:$I,7,0)</f>
        <v>28546</v>
      </c>
    </row>
    <row r="118" spans="3:6" x14ac:dyDescent="0.3">
      <c r="C118" s="248">
        <v>115</v>
      </c>
      <c r="D118" s="249" t="s">
        <v>556</v>
      </c>
      <c r="E118" s="248">
        <v>78119</v>
      </c>
      <c r="F118" s="248">
        <f>VLOOKUP(D118,[2]Sheet1!$C:$I,7,0)</f>
        <v>28039</v>
      </c>
    </row>
    <row r="119" spans="3:6" x14ac:dyDescent="0.3">
      <c r="C119" s="248">
        <v>116</v>
      </c>
      <c r="D119" s="249" t="s">
        <v>557</v>
      </c>
      <c r="E119" s="248">
        <v>78120</v>
      </c>
      <c r="F119" s="248">
        <f>VLOOKUP(D119,[2]Sheet1!$C:$I,7,0)</f>
        <v>28367</v>
      </c>
    </row>
    <row r="120" spans="3:6" x14ac:dyDescent="0.3">
      <c r="C120" s="248">
        <v>117</v>
      </c>
      <c r="D120" s="249" t="s">
        <v>558</v>
      </c>
      <c r="E120" s="248">
        <v>78121</v>
      </c>
      <c r="F120" s="248">
        <f>VLOOKUP(D120,[2]Sheet1!$C:$I,7,0)</f>
        <v>28834</v>
      </c>
    </row>
    <row r="121" spans="3:6" x14ac:dyDescent="0.3">
      <c r="C121" s="248">
        <v>118</v>
      </c>
      <c r="D121" s="249" t="s">
        <v>559</v>
      </c>
      <c r="E121" s="248">
        <v>78122</v>
      </c>
      <c r="F121" s="248">
        <f>VLOOKUP(D121,[2]Sheet1!$C:$I,7,0)</f>
        <v>28427</v>
      </c>
    </row>
    <row r="122" spans="3:6" x14ac:dyDescent="0.3">
      <c r="C122" s="248">
        <v>119</v>
      </c>
      <c r="D122" s="249" t="s">
        <v>560</v>
      </c>
      <c r="E122" s="248">
        <v>78123</v>
      </c>
      <c r="F122" s="248">
        <f>VLOOKUP(D122,[2]Sheet1!$C:$I,7,0)</f>
        <v>28062</v>
      </c>
    </row>
    <row r="123" spans="3:6" x14ac:dyDescent="0.3">
      <c r="C123" s="248">
        <v>120</v>
      </c>
      <c r="D123" s="249" t="s">
        <v>561</v>
      </c>
      <c r="E123" s="248">
        <v>78124</v>
      </c>
      <c r="F123" s="248">
        <f>VLOOKUP(D123,[2]Sheet1!$C:$I,7,0)</f>
        <v>29415</v>
      </c>
    </row>
    <row r="124" spans="3:6" x14ac:dyDescent="0.3">
      <c r="C124" s="248">
        <v>121</v>
      </c>
      <c r="D124" s="249" t="s">
        <v>562</v>
      </c>
      <c r="E124" s="248">
        <v>78125</v>
      </c>
      <c r="F124" s="248">
        <f>VLOOKUP(D124,[2]Sheet1!$C:$I,7,0)</f>
        <v>26624</v>
      </c>
    </row>
    <row r="125" spans="3:6" x14ac:dyDescent="0.3">
      <c r="C125" s="248">
        <v>122</v>
      </c>
      <c r="D125" s="249" t="s">
        <v>563</v>
      </c>
      <c r="E125" s="248">
        <v>78126</v>
      </c>
      <c r="F125" s="248" t="e">
        <f>VLOOKUP(D125,[2]Sheet1!$C:$I,7,0)</f>
        <v>#N/A</v>
      </c>
    </row>
    <row r="126" spans="3:6" x14ac:dyDescent="0.3">
      <c r="C126" s="248">
        <v>123</v>
      </c>
      <c r="D126" s="249" t="s">
        <v>564</v>
      </c>
      <c r="E126" s="248">
        <v>78127</v>
      </c>
      <c r="F126" s="248">
        <f>VLOOKUP(D126,[2]Sheet1!$C:$I,7,0)</f>
        <v>27849</v>
      </c>
    </row>
    <row r="127" spans="3:6" x14ac:dyDescent="0.3">
      <c r="C127" s="248">
        <v>124</v>
      </c>
      <c r="D127" s="249" t="s">
        <v>565</v>
      </c>
      <c r="E127" s="248">
        <v>78128</v>
      </c>
      <c r="F127" s="248">
        <f>VLOOKUP(D127,[2]Sheet1!$C:$I,7,0)</f>
        <v>28072</v>
      </c>
    </row>
    <row r="128" spans="3:6" x14ac:dyDescent="0.3">
      <c r="C128" s="248">
        <v>125</v>
      </c>
      <c r="D128" s="249" t="s">
        <v>566</v>
      </c>
      <c r="E128" s="248">
        <v>78129</v>
      </c>
      <c r="F128" s="248">
        <f>VLOOKUP(D128,[2]Sheet1!$C:$I,7,0)</f>
        <v>28063</v>
      </c>
    </row>
    <row r="129" spans="3:6" x14ac:dyDescent="0.3">
      <c r="C129" s="248">
        <v>126</v>
      </c>
      <c r="D129" s="249" t="s">
        <v>567</v>
      </c>
      <c r="E129" s="248">
        <v>78130</v>
      </c>
      <c r="F129" s="248">
        <f>VLOOKUP(D129,[2]Sheet1!$C:$I,7,0)</f>
        <v>27861</v>
      </c>
    </row>
    <row r="130" spans="3:6" x14ac:dyDescent="0.3">
      <c r="C130" s="248">
        <v>127</v>
      </c>
      <c r="D130" s="249" t="s">
        <v>568</v>
      </c>
      <c r="E130" s="248">
        <v>78131</v>
      </c>
      <c r="F130" s="248">
        <f>VLOOKUP(D130,[2]Sheet1!$C:$I,7,0)</f>
        <v>28157</v>
      </c>
    </row>
    <row r="131" spans="3:6" x14ac:dyDescent="0.3">
      <c r="C131" s="248">
        <v>128</v>
      </c>
      <c r="D131" s="249" t="s">
        <v>569</v>
      </c>
      <c r="E131" s="248">
        <v>78132</v>
      </c>
      <c r="F131" s="248">
        <f>VLOOKUP(D131,[2]Sheet1!$C:$I,7,0)</f>
        <v>25315</v>
      </c>
    </row>
    <row r="132" spans="3:6" x14ac:dyDescent="0.3">
      <c r="C132" s="248">
        <v>129</v>
      </c>
      <c r="D132" s="249" t="s">
        <v>570</v>
      </c>
      <c r="E132" s="248">
        <v>78133</v>
      </c>
      <c r="F132" s="248">
        <f>VLOOKUP(D132,[2]Sheet1!$C:$I,7,0)</f>
        <v>28742</v>
      </c>
    </row>
    <row r="133" spans="3:6" x14ac:dyDescent="0.3">
      <c r="C133" s="248">
        <v>130</v>
      </c>
      <c r="D133" s="249" t="s">
        <v>571</v>
      </c>
      <c r="E133" s="248">
        <v>78134</v>
      </c>
      <c r="F133" s="248">
        <f>VLOOKUP(D133,[2]Sheet1!$C:$I,7,0)</f>
        <v>28315</v>
      </c>
    </row>
    <row r="134" spans="3:6" x14ac:dyDescent="0.3">
      <c r="C134" s="248">
        <v>131</v>
      </c>
      <c r="D134" s="249" t="s">
        <v>572</v>
      </c>
      <c r="E134" s="248">
        <v>78135</v>
      </c>
      <c r="F134" s="248">
        <f>VLOOKUP(D134,[2]Sheet1!$C:$I,7,0)</f>
        <v>28558</v>
      </c>
    </row>
    <row r="135" spans="3:6" x14ac:dyDescent="0.3">
      <c r="C135" s="248">
        <v>132</v>
      </c>
      <c r="D135" s="249" t="s">
        <v>573</v>
      </c>
      <c r="E135" s="248">
        <v>78136</v>
      </c>
      <c r="F135" s="248">
        <f>VLOOKUP(D135,[2]Sheet1!$C:$I,7,0)</f>
        <v>28055</v>
      </c>
    </row>
    <row r="136" spans="3:6" x14ac:dyDescent="0.3">
      <c r="C136" s="248">
        <v>133</v>
      </c>
      <c r="D136" s="249" t="s">
        <v>574</v>
      </c>
      <c r="E136" s="248">
        <v>78137</v>
      </c>
      <c r="F136" s="248">
        <f>VLOOKUP(D136,[2]Sheet1!$C:$I,7,0)</f>
        <v>28358</v>
      </c>
    </row>
    <row r="137" spans="3:6" x14ac:dyDescent="0.3">
      <c r="C137" s="248">
        <v>134</v>
      </c>
      <c r="D137" s="249" t="s">
        <v>575</v>
      </c>
      <c r="E137" s="248">
        <v>78138</v>
      </c>
      <c r="F137" s="248">
        <f>VLOOKUP(D137,[2]Sheet1!$C:$I,7,0)</f>
        <v>27970</v>
      </c>
    </row>
    <row r="138" spans="3:6" x14ac:dyDescent="0.3">
      <c r="C138" s="248">
        <v>135</v>
      </c>
      <c r="D138" s="249" t="s">
        <v>576</v>
      </c>
      <c r="E138" s="248">
        <v>78139</v>
      </c>
      <c r="F138" s="248">
        <f>VLOOKUP(D138,[2]Sheet1!$C:$I,7,0)</f>
        <v>27856</v>
      </c>
    </row>
    <row r="139" spans="3:6" x14ac:dyDescent="0.3">
      <c r="C139" s="248">
        <v>136</v>
      </c>
      <c r="D139" s="249" t="s">
        <v>577</v>
      </c>
      <c r="E139" s="248">
        <v>78140</v>
      </c>
      <c r="F139" s="248">
        <f>VLOOKUP(D139,[2]Sheet1!$C:$I,7,0)</f>
        <v>28807</v>
      </c>
    </row>
    <row r="140" spans="3:6" x14ac:dyDescent="0.3">
      <c r="C140" s="248">
        <v>137</v>
      </c>
      <c r="D140" s="249" t="s">
        <v>578</v>
      </c>
      <c r="E140" s="248">
        <v>78142</v>
      </c>
      <c r="F140" s="248">
        <f>VLOOKUP(D140,[2]Sheet1!$C:$I,7,0)</f>
        <v>28467</v>
      </c>
    </row>
    <row r="141" spans="3:6" x14ac:dyDescent="0.3">
      <c r="C141" s="248">
        <v>138</v>
      </c>
      <c r="D141" s="249" t="s">
        <v>579</v>
      </c>
      <c r="E141" s="248">
        <v>78143</v>
      </c>
      <c r="F141" s="248">
        <f>VLOOKUP(D141,[2]Sheet1!$C:$I,7,0)</f>
        <v>28349</v>
      </c>
    </row>
    <row r="142" spans="3:6" x14ac:dyDescent="0.3">
      <c r="C142" s="248">
        <v>139</v>
      </c>
      <c r="D142" s="249" t="s">
        <v>580</v>
      </c>
      <c r="E142" s="248">
        <v>78145</v>
      </c>
      <c r="F142" s="248">
        <f>VLOOKUP(D142,[2]Sheet1!$C:$I,7,0)</f>
        <v>28557</v>
      </c>
    </row>
    <row r="143" spans="3:6" x14ac:dyDescent="0.3">
      <c r="C143" s="248">
        <v>140</v>
      </c>
      <c r="D143" s="249" t="s">
        <v>581</v>
      </c>
      <c r="E143" s="248">
        <v>78146</v>
      </c>
      <c r="F143" s="248">
        <f>VLOOKUP(D143,[2]Sheet1!$C:$I,7,0)</f>
        <v>28031</v>
      </c>
    </row>
    <row r="144" spans="3:6" x14ac:dyDescent="0.3">
      <c r="C144" s="248">
        <v>141</v>
      </c>
      <c r="D144" s="249" t="s">
        <v>582</v>
      </c>
      <c r="E144" s="248">
        <v>78147</v>
      </c>
      <c r="F144" s="248">
        <f>VLOOKUP(D144,[2]Sheet1!$C:$I,7,0)</f>
        <v>28359</v>
      </c>
    </row>
    <row r="145" spans="3:6" x14ac:dyDescent="0.3">
      <c r="C145" s="248">
        <v>142</v>
      </c>
      <c r="D145" s="249" t="s">
        <v>583</v>
      </c>
      <c r="E145" s="248">
        <v>78148</v>
      </c>
      <c r="F145" s="248">
        <f>VLOOKUP(D145,[2]Sheet1!$C:$I,7,0)</f>
        <v>28229</v>
      </c>
    </row>
    <row r="146" spans="3:6" x14ac:dyDescent="0.3">
      <c r="C146" s="248">
        <v>143</v>
      </c>
      <c r="D146" s="249" t="s">
        <v>584</v>
      </c>
      <c r="E146" s="248">
        <v>78149</v>
      </c>
      <c r="F146" s="248">
        <f>VLOOKUP(D146,[2]Sheet1!$C:$I,7,0)</f>
        <v>27817</v>
      </c>
    </row>
    <row r="147" spans="3:6" x14ac:dyDescent="0.3">
      <c r="C147" s="248">
        <v>144</v>
      </c>
      <c r="D147" s="249" t="s">
        <v>585</v>
      </c>
      <c r="E147" s="248">
        <v>78150</v>
      </c>
      <c r="F147" s="248">
        <f>VLOOKUP(D147,[2]Sheet1!$C:$I,7,0)</f>
        <v>28094</v>
      </c>
    </row>
    <row r="148" spans="3:6" x14ac:dyDescent="0.3">
      <c r="C148" s="248">
        <v>145</v>
      </c>
      <c r="D148" s="249" t="s">
        <v>586</v>
      </c>
      <c r="E148" s="248">
        <v>78152</v>
      </c>
      <c r="F148" s="248">
        <f>VLOOKUP(D148,[2]Sheet1!$C:$I,7,0)</f>
        <v>29413</v>
      </c>
    </row>
    <row r="149" spans="3:6" x14ac:dyDescent="0.3">
      <c r="C149" s="248">
        <v>146</v>
      </c>
      <c r="D149" s="249" t="s">
        <v>587</v>
      </c>
      <c r="E149" s="248">
        <v>78153</v>
      </c>
      <c r="F149" s="248">
        <f>VLOOKUP(D149,[2]Sheet1!$C:$I,7,0)</f>
        <v>28789</v>
      </c>
    </row>
    <row r="150" spans="3:6" x14ac:dyDescent="0.3">
      <c r="C150" s="248">
        <v>147</v>
      </c>
      <c r="D150" s="249" t="s">
        <v>588</v>
      </c>
      <c r="E150" s="248">
        <v>78154</v>
      </c>
      <c r="F150" s="248">
        <f>VLOOKUP(D150,[2]Sheet1!$C:$I,7,0)</f>
        <v>28664</v>
      </c>
    </row>
    <row r="151" spans="3:6" x14ac:dyDescent="0.3">
      <c r="C151" s="248">
        <v>148</v>
      </c>
      <c r="D151" s="249" t="s">
        <v>589</v>
      </c>
      <c r="E151" s="248">
        <v>78155</v>
      </c>
      <c r="F151" s="248">
        <f>VLOOKUP(D151,[2]Sheet1!$C:$I,7,0)</f>
        <v>28091</v>
      </c>
    </row>
    <row r="152" spans="3:6" x14ac:dyDescent="0.3">
      <c r="C152" s="248">
        <v>149</v>
      </c>
      <c r="D152" s="249" t="s">
        <v>590</v>
      </c>
      <c r="E152" s="248">
        <v>78156</v>
      </c>
      <c r="F152" s="248">
        <f>VLOOKUP(D152,[2]Sheet1!$C:$I,7,0)</f>
        <v>27960</v>
      </c>
    </row>
    <row r="153" spans="3:6" x14ac:dyDescent="0.3">
      <c r="C153" s="248">
        <v>150</v>
      </c>
      <c r="D153" s="249" t="s">
        <v>591</v>
      </c>
      <c r="E153" s="248">
        <v>78157</v>
      </c>
      <c r="F153" s="248">
        <f>VLOOKUP(D153,[2]Sheet1!$C:$I,7,0)</f>
        <v>28113</v>
      </c>
    </row>
    <row r="154" spans="3:6" x14ac:dyDescent="0.3">
      <c r="C154" s="248">
        <v>151</v>
      </c>
      <c r="D154" s="249" t="s">
        <v>592</v>
      </c>
      <c r="E154" s="248">
        <v>79002</v>
      </c>
      <c r="F154" s="248">
        <f>VLOOKUP(D154,[2]Sheet1!$C:$I,7,0)</f>
        <v>29762</v>
      </c>
    </row>
    <row r="155" spans="3:6" x14ac:dyDescent="0.3">
      <c r="C155" s="248">
        <v>152</v>
      </c>
      <c r="D155" s="249" t="s">
        <v>593</v>
      </c>
      <c r="E155" s="248">
        <v>79003</v>
      </c>
      <c r="F155" s="248">
        <f>VLOOKUP(D155,[2]Sheet1!$C:$I,7,0)</f>
        <v>28308</v>
      </c>
    </row>
    <row r="156" spans="3:6" x14ac:dyDescent="0.3">
      <c r="C156" s="248">
        <v>153</v>
      </c>
      <c r="D156" s="249" t="s">
        <v>594</v>
      </c>
      <c r="E156" s="248">
        <v>79004</v>
      </c>
      <c r="F156" s="248">
        <f>VLOOKUP(D156,[2]Sheet1!$C:$I,7,0)</f>
        <v>29595</v>
      </c>
    </row>
    <row r="157" spans="3:6" x14ac:dyDescent="0.3">
      <c r="C157" s="248">
        <v>154</v>
      </c>
      <c r="D157" s="249" t="s">
        <v>595</v>
      </c>
      <c r="E157" s="248">
        <v>79005</v>
      </c>
      <c r="F157" s="248">
        <f>VLOOKUP(D157,[2]Sheet1!$C:$I,7,0)</f>
        <v>29570</v>
      </c>
    </row>
    <row r="158" spans="3:6" x14ac:dyDescent="0.3">
      <c r="C158" s="248">
        <v>155</v>
      </c>
      <c r="D158" s="249" t="s">
        <v>596</v>
      </c>
      <c r="E158" s="248">
        <v>79007</v>
      </c>
      <c r="F158" s="248">
        <f>VLOOKUP(D158,[2]Sheet1!$C:$I,7,0)</f>
        <v>27866</v>
      </c>
    </row>
    <row r="159" spans="3:6" x14ac:dyDescent="0.3">
      <c r="C159" s="248">
        <v>156</v>
      </c>
      <c r="D159" s="249" t="s">
        <v>597</v>
      </c>
      <c r="E159" s="248">
        <v>79008</v>
      </c>
      <c r="F159" s="248">
        <f>VLOOKUP(D159,[2]Sheet1!$C:$I,7,0)</f>
        <v>29763</v>
      </c>
    </row>
    <row r="160" spans="3:6" x14ac:dyDescent="0.3">
      <c r="C160" s="248">
        <v>157</v>
      </c>
      <c r="D160" s="249" t="s">
        <v>598</v>
      </c>
      <c r="E160" s="248">
        <v>79009</v>
      </c>
      <c r="F160" s="248">
        <f>VLOOKUP(D160,[2]Sheet1!$C:$I,7,0)</f>
        <v>29356</v>
      </c>
    </row>
    <row r="161" spans="3:6" x14ac:dyDescent="0.3">
      <c r="C161" s="248">
        <v>158</v>
      </c>
      <c r="D161" s="249" t="s">
        <v>599</v>
      </c>
      <c r="E161" s="248">
        <v>79011</v>
      </c>
      <c r="F161" s="248">
        <f>VLOOKUP(D161,[2]Sheet1!$C:$I,7,0)</f>
        <v>27876</v>
      </c>
    </row>
    <row r="162" spans="3:6" x14ac:dyDescent="0.3">
      <c r="C162" s="248">
        <v>159</v>
      </c>
      <c r="D162" s="249" t="s">
        <v>600</v>
      </c>
      <c r="E162" s="248">
        <v>79012</v>
      </c>
      <c r="F162" s="248">
        <f>VLOOKUP(D162,[2]Sheet1!$C:$I,7,0)</f>
        <v>28718</v>
      </c>
    </row>
    <row r="163" spans="3:6" x14ac:dyDescent="0.3">
      <c r="C163" s="248">
        <v>160</v>
      </c>
      <c r="D163" s="249" t="s">
        <v>601</v>
      </c>
      <c r="E163" s="248">
        <v>79017</v>
      </c>
      <c r="F163" s="248">
        <f>VLOOKUP(D163,[2]Sheet1!$C:$I,7,0)</f>
        <v>28021</v>
      </c>
    </row>
    <row r="164" spans="3:6" x14ac:dyDescent="0.3">
      <c r="C164" s="248">
        <v>161</v>
      </c>
      <c r="D164" s="249" t="s">
        <v>602</v>
      </c>
      <c r="E164" s="248">
        <v>79018</v>
      </c>
      <c r="F164" s="248">
        <f>VLOOKUP(D164,[2]Sheet1!$C:$I,7,0)</f>
        <v>38755</v>
      </c>
    </row>
    <row r="165" spans="3:6" x14ac:dyDescent="0.3">
      <c r="C165" s="248">
        <v>162</v>
      </c>
      <c r="D165" s="249" t="s">
        <v>603</v>
      </c>
      <c r="E165" s="248">
        <v>79020</v>
      </c>
      <c r="F165" s="248">
        <f>VLOOKUP(D165,[2]Sheet1!$C:$I,7,0)</f>
        <v>28123</v>
      </c>
    </row>
    <row r="166" spans="3:6" x14ac:dyDescent="0.3">
      <c r="C166" s="248">
        <v>163</v>
      </c>
      <c r="D166" s="249" t="s">
        <v>604</v>
      </c>
      <c r="E166" s="248">
        <v>79023</v>
      </c>
      <c r="F166" s="248">
        <f>VLOOKUP(D166,[2]Sheet1!$C:$I,7,0)</f>
        <v>24198</v>
      </c>
    </row>
    <row r="167" spans="3:6" x14ac:dyDescent="0.3">
      <c r="C167" s="248">
        <v>164</v>
      </c>
      <c r="D167" s="249" t="s">
        <v>605</v>
      </c>
      <c r="E167" s="248">
        <v>79024</v>
      </c>
      <c r="F167" s="248">
        <f>VLOOKUP(D167,[2]Sheet1!$C:$I,7,0)</f>
        <v>29549</v>
      </c>
    </row>
    <row r="168" spans="3:6" x14ac:dyDescent="0.3">
      <c r="C168" s="248">
        <v>165</v>
      </c>
      <c r="D168" s="249" t="s">
        <v>606</v>
      </c>
      <c r="E168" s="248">
        <v>79025</v>
      </c>
      <c r="F168" s="248">
        <f>VLOOKUP(D168,[2]Sheet1!$C:$I,7,0)</f>
        <v>29545</v>
      </c>
    </row>
    <row r="169" spans="3:6" x14ac:dyDescent="0.3">
      <c r="C169" s="248">
        <v>166</v>
      </c>
      <c r="D169" s="249" t="s">
        <v>607</v>
      </c>
      <c r="E169" s="248">
        <v>79027</v>
      </c>
      <c r="F169" s="248">
        <f>VLOOKUP(D169,[2]Sheet1!$C:$I,7,0)</f>
        <v>22684</v>
      </c>
    </row>
    <row r="170" spans="3:6" x14ac:dyDescent="0.3">
      <c r="C170" s="248">
        <v>167</v>
      </c>
      <c r="D170" s="249" t="s">
        <v>608</v>
      </c>
      <c r="E170" s="248">
        <v>79029</v>
      </c>
      <c r="F170" s="248">
        <f>VLOOKUP(D170,[2]Sheet1!$C:$I,7,0)</f>
        <v>27953</v>
      </c>
    </row>
    <row r="171" spans="3:6" x14ac:dyDescent="0.3">
      <c r="C171" s="248">
        <v>168</v>
      </c>
      <c r="D171" s="249" t="s">
        <v>609</v>
      </c>
      <c r="E171" s="248">
        <v>79030</v>
      </c>
      <c r="F171" s="248">
        <f>VLOOKUP(D171,[2]Sheet1!$C:$I,7,0)</f>
        <v>22580</v>
      </c>
    </row>
    <row r="172" spans="3:6" x14ac:dyDescent="0.3">
      <c r="C172" s="248">
        <v>169</v>
      </c>
      <c r="D172" s="249" t="s">
        <v>610</v>
      </c>
      <c r="E172" s="248">
        <v>79033</v>
      </c>
      <c r="F172" s="248">
        <f>VLOOKUP(D172,[2]Sheet1!$C:$I,7,0)</f>
        <v>27907</v>
      </c>
    </row>
    <row r="173" spans="3:6" x14ac:dyDescent="0.3">
      <c r="C173" s="248">
        <v>170</v>
      </c>
      <c r="D173" s="249" t="s">
        <v>611</v>
      </c>
      <c r="E173" s="248">
        <v>79034</v>
      </c>
      <c r="F173" s="248">
        <f>VLOOKUP(D173,[2]Sheet1!$C:$I,7,0)</f>
        <v>28528</v>
      </c>
    </row>
    <row r="174" spans="3:6" x14ac:dyDescent="0.3">
      <c r="C174" s="248">
        <v>171</v>
      </c>
      <c r="D174" s="249" t="s">
        <v>612</v>
      </c>
      <c r="E174" s="248">
        <v>79036</v>
      </c>
      <c r="F174" s="248">
        <f>VLOOKUP(D174,[2]Sheet1!$C:$I,7,0)</f>
        <v>28669</v>
      </c>
    </row>
    <row r="175" spans="3:6" x14ac:dyDescent="0.3">
      <c r="C175" s="248">
        <v>172</v>
      </c>
      <c r="D175" s="249" t="s">
        <v>613</v>
      </c>
      <c r="E175" s="248">
        <v>79039</v>
      </c>
      <c r="F175" s="248">
        <f>VLOOKUP(D175,[2]Sheet1!$C:$I,7,0)</f>
        <v>28687</v>
      </c>
    </row>
    <row r="176" spans="3:6" x14ac:dyDescent="0.3">
      <c r="C176" s="248">
        <v>173</v>
      </c>
      <c r="D176" s="249" t="s">
        <v>614</v>
      </c>
      <c r="E176" s="248">
        <v>79042</v>
      </c>
      <c r="F176" s="248">
        <f>VLOOKUP(D176,[2]Sheet1!$C:$I,7,0)</f>
        <v>22157</v>
      </c>
    </row>
    <row r="177" spans="3:6" x14ac:dyDescent="0.3">
      <c r="C177" s="248">
        <v>174</v>
      </c>
      <c r="D177" s="249" t="s">
        <v>615</v>
      </c>
      <c r="E177" s="248">
        <v>79043</v>
      </c>
      <c r="F177" s="248">
        <f>VLOOKUP(D177,[2]Sheet1!$C:$I,7,0)</f>
        <v>30065</v>
      </c>
    </row>
    <row r="178" spans="3:6" x14ac:dyDescent="0.3">
      <c r="C178" s="248">
        <v>175</v>
      </c>
      <c r="D178" s="249" t="s">
        <v>616</v>
      </c>
      <c r="E178" s="248">
        <v>79047</v>
      </c>
      <c r="F178" s="248">
        <f>VLOOKUP(D178,[2]Sheet1!$C:$I,7,0)</f>
        <v>28732</v>
      </c>
    </row>
    <row r="179" spans="3:6" x14ac:dyDescent="0.3">
      <c r="C179" s="248">
        <v>176</v>
      </c>
      <c r="D179" s="249" t="s">
        <v>617</v>
      </c>
      <c r="E179" s="248">
        <v>79048</v>
      </c>
      <c r="F179" s="248">
        <f>VLOOKUP(D179,[2]Sheet1!$C:$I,7,0)</f>
        <v>28272</v>
      </c>
    </row>
    <row r="180" spans="3:6" x14ac:dyDescent="0.3">
      <c r="C180" s="248">
        <v>177</v>
      </c>
      <c r="D180" s="249" t="s">
        <v>618</v>
      </c>
      <c r="E180" s="248">
        <v>79052</v>
      </c>
      <c r="F180" s="248">
        <f>VLOOKUP(D180,[2]Sheet1!$C:$I,7,0)</f>
        <v>29473</v>
      </c>
    </row>
    <row r="181" spans="3:6" x14ac:dyDescent="0.3">
      <c r="C181" s="248">
        <v>178</v>
      </c>
      <c r="D181" s="249" t="s">
        <v>619</v>
      </c>
      <c r="E181" s="248">
        <v>79055</v>
      </c>
      <c r="F181" s="248">
        <f>VLOOKUP(D181,[2]Sheet1!$C:$I,7,0)</f>
        <v>29326</v>
      </c>
    </row>
    <row r="182" spans="3:6" x14ac:dyDescent="0.3">
      <c r="C182" s="248">
        <v>179</v>
      </c>
      <c r="D182" s="249" t="s">
        <v>620</v>
      </c>
      <c r="E182" s="248">
        <v>79056</v>
      </c>
      <c r="F182" s="248">
        <f>VLOOKUP(D182,[2]Sheet1!$C:$I,7,0)</f>
        <v>28310</v>
      </c>
    </row>
    <row r="183" spans="3:6" x14ac:dyDescent="0.3">
      <c r="C183" s="248">
        <v>180</v>
      </c>
      <c r="D183" s="249" t="s">
        <v>621</v>
      </c>
      <c r="E183" s="248">
        <v>79058</v>
      </c>
      <c r="F183" s="248">
        <f>VLOOKUP(D183,[2]Sheet1!$C:$I,7,0)</f>
        <v>28041</v>
      </c>
    </row>
    <row r="184" spans="3:6" x14ac:dyDescent="0.3">
      <c r="C184" s="248">
        <v>181</v>
      </c>
      <c r="D184" s="249" t="s">
        <v>622</v>
      </c>
      <c r="E184" s="248">
        <v>79059</v>
      </c>
      <c r="F184" s="248">
        <f>VLOOKUP(D184,[2]Sheet1!$C:$I,7,0)</f>
        <v>28136</v>
      </c>
    </row>
    <row r="185" spans="3:6" x14ac:dyDescent="0.3">
      <c r="C185" s="248">
        <v>182</v>
      </c>
      <c r="D185" s="249" t="s">
        <v>623</v>
      </c>
      <c r="E185" s="248">
        <v>79060</v>
      </c>
      <c r="F185" s="248">
        <f>VLOOKUP(D185,[2]Sheet1!$C:$I,7,0)</f>
        <v>28223</v>
      </c>
    </row>
    <row r="186" spans="3:6" x14ac:dyDescent="0.3">
      <c r="C186" s="248">
        <v>183</v>
      </c>
      <c r="D186" s="249" t="s">
        <v>624</v>
      </c>
      <c r="E186" s="248">
        <v>79061</v>
      </c>
      <c r="F186" s="248">
        <f>VLOOKUP(D186,[2]Sheet1!$C:$I,7,0)</f>
        <v>28670</v>
      </c>
    </row>
    <row r="187" spans="3:6" x14ac:dyDescent="0.3">
      <c r="C187" s="248">
        <v>184</v>
      </c>
      <c r="D187" s="249" t="s">
        <v>625</v>
      </c>
      <c r="E187" s="248">
        <v>79063</v>
      </c>
      <c r="F187" s="248">
        <f>VLOOKUP(D187,[2]Sheet1!$C:$I,7,0)</f>
        <v>28809</v>
      </c>
    </row>
    <row r="188" spans="3:6" x14ac:dyDescent="0.3">
      <c r="C188" s="248">
        <v>185</v>
      </c>
      <c r="D188" s="249" t="s">
        <v>626</v>
      </c>
      <c r="E188" s="248">
        <v>79065</v>
      </c>
      <c r="F188" s="248">
        <f>VLOOKUP(D188,[2]Sheet1!$C:$I,7,0)</f>
        <v>28813</v>
      </c>
    </row>
    <row r="189" spans="3:6" x14ac:dyDescent="0.3">
      <c r="C189" s="248">
        <v>186</v>
      </c>
      <c r="D189" s="249" t="s">
        <v>627</v>
      </c>
      <c r="E189" s="248">
        <v>79068</v>
      </c>
      <c r="F189" s="248">
        <f>VLOOKUP(D189,[2]Sheet1!$C:$I,7,0)</f>
        <v>29383</v>
      </c>
    </row>
    <row r="190" spans="3:6" x14ac:dyDescent="0.3">
      <c r="C190" s="248">
        <v>187</v>
      </c>
      <c r="D190" s="249" t="s">
        <v>628</v>
      </c>
      <c r="E190" s="248">
        <v>79069</v>
      </c>
      <c r="F190" s="248">
        <f>VLOOKUP(D190,[2]Sheet1!$C:$I,7,0)</f>
        <v>30012</v>
      </c>
    </row>
    <row r="191" spans="3:6" x14ac:dyDescent="0.3">
      <c r="C191" s="248">
        <v>188</v>
      </c>
      <c r="D191" s="249" t="s">
        <v>629</v>
      </c>
      <c r="E191" s="248">
        <v>79071</v>
      </c>
      <c r="F191" s="248">
        <f>VLOOKUP(D191,[2]Sheet1!$C:$I,7,0)</f>
        <v>29508</v>
      </c>
    </row>
    <row r="192" spans="3:6" x14ac:dyDescent="0.3">
      <c r="C192" s="248">
        <v>189</v>
      </c>
      <c r="D192" s="249" t="s">
        <v>630</v>
      </c>
      <c r="E192" s="248">
        <v>79072</v>
      </c>
      <c r="F192" s="248">
        <f>VLOOKUP(D192,[2]Sheet1!$C:$I,7,0)</f>
        <v>29168</v>
      </c>
    </row>
    <row r="193" spans="3:6" x14ac:dyDescent="0.3">
      <c r="C193" s="248">
        <v>190</v>
      </c>
      <c r="D193" s="249" t="s">
        <v>631</v>
      </c>
      <c r="E193" s="248">
        <v>79073</v>
      </c>
      <c r="F193" s="248">
        <f>VLOOKUP(D193,[2]Sheet1!$C:$I,7,0)</f>
        <v>28584</v>
      </c>
    </row>
    <row r="194" spans="3:6" x14ac:dyDescent="0.3">
      <c r="C194" s="248">
        <v>191</v>
      </c>
      <c r="D194" s="249" t="s">
        <v>632</v>
      </c>
      <c r="E194" s="248">
        <v>79074</v>
      </c>
      <c r="F194" s="248">
        <f>VLOOKUP(D194,[2]Sheet1!$C:$I,7,0)</f>
        <v>28273</v>
      </c>
    </row>
    <row r="195" spans="3:6" x14ac:dyDescent="0.3">
      <c r="C195" s="248">
        <v>192</v>
      </c>
      <c r="D195" s="249" t="s">
        <v>633</v>
      </c>
      <c r="E195" s="248">
        <v>79077</v>
      </c>
      <c r="F195" s="248">
        <f>VLOOKUP(D195,[2]Sheet1!$C:$I,7,0)</f>
        <v>28332</v>
      </c>
    </row>
    <row r="196" spans="3:6" x14ac:dyDescent="0.3">
      <c r="C196" s="248">
        <v>193</v>
      </c>
      <c r="D196" s="249" t="s">
        <v>634</v>
      </c>
      <c r="E196" s="248">
        <v>79080</v>
      </c>
      <c r="F196" s="248">
        <f>VLOOKUP(D196,[2]Sheet1!$C:$I,7,0)</f>
        <v>29386</v>
      </c>
    </row>
    <row r="197" spans="3:6" x14ac:dyDescent="0.3">
      <c r="C197" s="248">
        <v>194</v>
      </c>
      <c r="D197" s="249" t="s">
        <v>635</v>
      </c>
      <c r="E197" s="248">
        <v>79081</v>
      </c>
      <c r="F197" s="248">
        <f>VLOOKUP(D197,[2]Sheet1!$C:$I,7,0)</f>
        <v>24910</v>
      </c>
    </row>
    <row r="198" spans="3:6" x14ac:dyDescent="0.3">
      <c r="C198" s="248">
        <v>195</v>
      </c>
      <c r="D198" s="249" t="s">
        <v>636</v>
      </c>
      <c r="E198" s="248">
        <v>79083</v>
      </c>
      <c r="F198" s="248">
        <f>VLOOKUP(D198,[2]Sheet1!$C:$I,7,0)</f>
        <v>28452</v>
      </c>
    </row>
    <row r="199" spans="3:6" x14ac:dyDescent="0.3">
      <c r="C199" s="248">
        <v>196</v>
      </c>
      <c r="D199" s="249" t="s">
        <v>637</v>
      </c>
      <c r="E199" s="248">
        <v>79087</v>
      </c>
      <c r="F199" s="248">
        <f>VLOOKUP(D199,[2]Sheet1!$C:$I,7,0)</f>
        <v>34751</v>
      </c>
    </row>
    <row r="200" spans="3:6" x14ac:dyDescent="0.3">
      <c r="C200" s="248">
        <v>197</v>
      </c>
      <c r="D200" s="249" t="s">
        <v>638</v>
      </c>
      <c r="E200" s="248">
        <v>79088</v>
      </c>
      <c r="F200" s="248">
        <f>VLOOKUP(D200,[2]Sheet1!$C:$I,7,0)</f>
        <v>29514</v>
      </c>
    </row>
    <row r="201" spans="3:6" x14ac:dyDescent="0.3">
      <c r="C201" s="248">
        <v>198</v>
      </c>
      <c r="D201" s="249" t="s">
        <v>639</v>
      </c>
      <c r="E201" s="248">
        <v>79089</v>
      </c>
      <c r="F201" s="248">
        <f>VLOOKUP(D201,[2]Sheet1!$C:$I,7,0)</f>
        <v>29354</v>
      </c>
    </row>
    <row r="202" spans="3:6" x14ac:dyDescent="0.3">
      <c r="C202" s="248">
        <v>199</v>
      </c>
      <c r="D202" s="249" t="s">
        <v>640</v>
      </c>
      <c r="E202" s="248">
        <v>79092</v>
      </c>
      <c r="F202" s="248">
        <f>VLOOKUP(D202,[2]Sheet1!$C:$I,7,0)</f>
        <v>13781</v>
      </c>
    </row>
    <row r="203" spans="3:6" x14ac:dyDescent="0.3">
      <c r="C203" s="248">
        <v>200</v>
      </c>
      <c r="D203" s="249" t="s">
        <v>641</v>
      </c>
      <c r="E203" s="248">
        <v>79094</v>
      </c>
      <c r="F203" s="248">
        <f>VLOOKUP(D203,[2]Sheet1!$C:$I,7,0)</f>
        <v>28790</v>
      </c>
    </row>
    <row r="204" spans="3:6" x14ac:dyDescent="0.3">
      <c r="C204" s="248">
        <v>201</v>
      </c>
      <c r="D204" s="249" t="s">
        <v>642</v>
      </c>
      <c r="E204" s="248">
        <v>79095</v>
      </c>
      <c r="F204" s="248">
        <f>VLOOKUP(D204,[2]Sheet1!$C:$I,7,0)</f>
        <v>25970</v>
      </c>
    </row>
    <row r="205" spans="3:6" x14ac:dyDescent="0.3">
      <c r="C205" s="248">
        <v>202</v>
      </c>
      <c r="D205" s="249" t="s">
        <v>643</v>
      </c>
      <c r="E205" s="248">
        <v>79096</v>
      </c>
      <c r="F205" s="248">
        <f>VLOOKUP(D205,[2]Sheet1!$C:$I,7,0)</f>
        <v>28081</v>
      </c>
    </row>
    <row r="206" spans="3:6" x14ac:dyDescent="0.3">
      <c r="C206" s="248">
        <v>203</v>
      </c>
      <c r="D206" s="249" t="s">
        <v>644</v>
      </c>
      <c r="E206" s="248">
        <v>79099</v>
      </c>
      <c r="F206" s="248">
        <f>VLOOKUP(D206,[2]Sheet1!$C:$I,7,0)</f>
        <v>28184</v>
      </c>
    </row>
    <row r="207" spans="3:6" x14ac:dyDescent="0.3">
      <c r="C207" s="248">
        <v>204</v>
      </c>
      <c r="D207" s="249" t="s">
        <v>645</v>
      </c>
      <c r="E207" s="248">
        <v>79108</v>
      </c>
      <c r="F207" s="248">
        <f>VLOOKUP(D207,[2]Sheet1!$C:$I,7,0)</f>
        <v>30027</v>
      </c>
    </row>
    <row r="208" spans="3:6" x14ac:dyDescent="0.3">
      <c r="C208" s="248">
        <v>205</v>
      </c>
      <c r="D208" s="249" t="s">
        <v>646</v>
      </c>
      <c r="E208" s="248">
        <v>79110</v>
      </c>
      <c r="F208" s="248">
        <f>VLOOKUP(D208,[2]Sheet1!$C:$I,7,0)</f>
        <v>36162</v>
      </c>
    </row>
    <row r="209" spans="3:6" x14ac:dyDescent="0.3">
      <c r="C209" s="248">
        <v>206</v>
      </c>
      <c r="D209" s="249" t="s">
        <v>647</v>
      </c>
      <c r="E209" s="248">
        <v>79114</v>
      </c>
      <c r="F209" s="248">
        <f>VLOOKUP(D209,[2]Sheet1!$C:$I,7,0)</f>
        <v>28316</v>
      </c>
    </row>
    <row r="210" spans="3:6" x14ac:dyDescent="0.3">
      <c r="C210" s="248">
        <v>207</v>
      </c>
      <c r="D210" s="249" t="s">
        <v>648</v>
      </c>
      <c r="E210" s="248">
        <v>79115</v>
      </c>
      <c r="F210" s="248">
        <f>VLOOKUP(D210,[2]Sheet1!$C:$I,7,0)</f>
        <v>28074</v>
      </c>
    </row>
    <row r="211" spans="3:6" x14ac:dyDescent="0.3">
      <c r="C211" s="248">
        <v>208</v>
      </c>
      <c r="D211" s="249" t="s">
        <v>649</v>
      </c>
      <c r="E211" s="248">
        <v>79116</v>
      </c>
      <c r="F211" s="248">
        <f>VLOOKUP(D211,[2]Sheet1!$C:$I,7,0)</f>
        <v>29391</v>
      </c>
    </row>
    <row r="212" spans="3:6" x14ac:dyDescent="0.3">
      <c r="C212" s="248">
        <v>209</v>
      </c>
      <c r="D212" s="249" t="s">
        <v>650</v>
      </c>
      <c r="E212" s="248">
        <v>79117</v>
      </c>
      <c r="F212" s="248" t="e">
        <f>VLOOKUP(D212,[2]Sheet1!$C:$I,7,0)</f>
        <v>#N/A</v>
      </c>
    </row>
    <row r="213" spans="3:6" ht="28.8" x14ac:dyDescent="0.3">
      <c r="C213" s="248">
        <v>210</v>
      </c>
      <c r="D213" s="249" t="s">
        <v>651</v>
      </c>
      <c r="E213" s="248">
        <v>79118</v>
      </c>
      <c r="F213" s="248">
        <f>VLOOKUP(D213,[2]Sheet1!$C:$I,7,0)</f>
        <v>29306</v>
      </c>
    </row>
    <row r="214" spans="3:6" x14ac:dyDescent="0.3">
      <c r="C214" s="248">
        <v>211</v>
      </c>
      <c r="D214" s="249" t="s">
        <v>652</v>
      </c>
      <c r="E214" s="248">
        <v>79122</v>
      </c>
      <c r="F214" s="248">
        <f>VLOOKUP(D214,[2]Sheet1!$C:$I,7,0)</f>
        <v>22198</v>
      </c>
    </row>
    <row r="215" spans="3:6" x14ac:dyDescent="0.3">
      <c r="C215" s="248">
        <v>212</v>
      </c>
      <c r="D215" s="249" t="s">
        <v>653</v>
      </c>
      <c r="E215" s="248">
        <v>79123</v>
      </c>
      <c r="F215" s="248">
        <f>VLOOKUP(D215,[2]Sheet1!$C:$I,7,0)</f>
        <v>24907</v>
      </c>
    </row>
    <row r="216" spans="3:6" x14ac:dyDescent="0.3">
      <c r="C216" s="248">
        <v>213</v>
      </c>
      <c r="D216" s="249" t="s">
        <v>654</v>
      </c>
      <c r="E216" s="248">
        <v>79126</v>
      </c>
      <c r="F216" s="248">
        <f>VLOOKUP(D216,[2]Sheet1!$C:$I,7,0)</f>
        <v>27867</v>
      </c>
    </row>
    <row r="217" spans="3:6" x14ac:dyDescent="0.3">
      <c r="C217" s="248">
        <v>214</v>
      </c>
      <c r="D217" s="249" t="s">
        <v>655</v>
      </c>
      <c r="E217" s="248">
        <v>79127</v>
      </c>
      <c r="F217" s="248">
        <f>VLOOKUP(D217,[2]Sheet1!$C:$I,7,0)</f>
        <v>27914</v>
      </c>
    </row>
    <row r="218" spans="3:6" x14ac:dyDescent="0.3">
      <c r="C218" s="248">
        <v>215</v>
      </c>
      <c r="D218" s="249" t="s">
        <v>656</v>
      </c>
      <c r="E218" s="248">
        <v>79129</v>
      </c>
      <c r="F218" s="248">
        <f>VLOOKUP(D218,[2]Sheet1!$C:$I,7,0)</f>
        <v>28034</v>
      </c>
    </row>
    <row r="219" spans="3:6" x14ac:dyDescent="0.3">
      <c r="C219" s="248">
        <v>216</v>
      </c>
      <c r="D219" s="249" t="s">
        <v>657</v>
      </c>
      <c r="E219" s="248">
        <v>79130</v>
      </c>
      <c r="F219" s="248">
        <f>VLOOKUP(D219,[2]Sheet1!$C:$I,7,0)</f>
        <v>24086</v>
      </c>
    </row>
    <row r="220" spans="3:6" x14ac:dyDescent="0.3">
      <c r="C220" s="248">
        <v>217</v>
      </c>
      <c r="D220" s="249" t="s">
        <v>658</v>
      </c>
      <c r="E220" s="248">
        <v>79131</v>
      </c>
      <c r="F220" s="248">
        <f>VLOOKUP(D220,[2]Sheet1!$C:$I,7,0)</f>
        <v>27920</v>
      </c>
    </row>
    <row r="221" spans="3:6" x14ac:dyDescent="0.3">
      <c r="C221" s="248">
        <v>218</v>
      </c>
      <c r="D221" s="249" t="s">
        <v>659</v>
      </c>
      <c r="E221" s="248">
        <v>79133</v>
      </c>
      <c r="F221" s="248">
        <f>VLOOKUP(D221,[2]Sheet1!$C:$I,7,0)</f>
        <v>22649</v>
      </c>
    </row>
    <row r="222" spans="3:6" x14ac:dyDescent="0.3">
      <c r="C222" s="248">
        <v>219</v>
      </c>
      <c r="D222" s="249" t="s">
        <v>660</v>
      </c>
      <c r="E222" s="248">
        <v>79134</v>
      </c>
      <c r="F222" s="248">
        <f>VLOOKUP(D222,[2]Sheet1!$C:$I,7,0)</f>
        <v>29390</v>
      </c>
    </row>
    <row r="223" spans="3:6" x14ac:dyDescent="0.3">
      <c r="C223" s="248">
        <v>220</v>
      </c>
      <c r="D223" s="249" t="s">
        <v>661</v>
      </c>
      <c r="E223" s="248">
        <v>79137</v>
      </c>
      <c r="F223" s="248">
        <f>VLOOKUP(D223,[2]Sheet1!$C:$I,7,0)</f>
        <v>34302</v>
      </c>
    </row>
    <row r="224" spans="3:6" x14ac:dyDescent="0.3">
      <c r="C224" s="248">
        <v>221</v>
      </c>
      <c r="D224" s="249" t="s">
        <v>662</v>
      </c>
      <c r="E224" s="248">
        <v>79138</v>
      </c>
      <c r="F224" s="248">
        <f>VLOOKUP(D224,[2]Sheet1!$C:$I,7,0)</f>
        <v>28765</v>
      </c>
    </row>
    <row r="225" spans="3:6" x14ac:dyDescent="0.3">
      <c r="C225" s="248">
        <v>222</v>
      </c>
      <c r="D225" s="249" t="s">
        <v>663</v>
      </c>
      <c r="E225" s="248">
        <v>79139</v>
      </c>
      <c r="F225" s="248">
        <f>VLOOKUP(D225,[2]Sheet1!$C:$I,7,0)</f>
        <v>28014</v>
      </c>
    </row>
    <row r="226" spans="3:6" x14ac:dyDescent="0.3">
      <c r="C226" s="248">
        <v>223</v>
      </c>
      <c r="D226" s="249" t="s">
        <v>664</v>
      </c>
      <c r="E226" s="248">
        <v>79142</v>
      </c>
      <c r="F226" s="248">
        <f>VLOOKUP(D226,[2]Sheet1!$C:$I,7,0)</f>
        <v>28880</v>
      </c>
    </row>
    <row r="227" spans="3:6" x14ac:dyDescent="0.3">
      <c r="C227" s="248">
        <v>224</v>
      </c>
      <c r="D227" s="249" t="s">
        <v>665</v>
      </c>
      <c r="E227" s="248">
        <v>79143</v>
      </c>
      <c r="F227" s="248">
        <f>VLOOKUP(D227,[2]Sheet1!$C:$I,7,0)</f>
        <v>28988</v>
      </c>
    </row>
    <row r="228" spans="3:6" x14ac:dyDescent="0.3">
      <c r="C228" s="248">
        <v>225</v>
      </c>
      <c r="D228" s="249" t="s">
        <v>666</v>
      </c>
      <c r="E228" s="248">
        <v>79146</v>
      </c>
      <c r="F228" s="248">
        <f>VLOOKUP(D228,[2]Sheet1!$C:$I,7,0)</f>
        <v>28788</v>
      </c>
    </row>
    <row r="229" spans="3:6" x14ac:dyDescent="0.3">
      <c r="C229" s="248">
        <v>226</v>
      </c>
      <c r="D229" s="249" t="s">
        <v>667</v>
      </c>
      <c r="E229" s="248">
        <v>79147</v>
      </c>
      <c r="F229" s="248">
        <f>VLOOKUP(D229,[2]Sheet1!$C:$I,7,0)</f>
        <v>28283</v>
      </c>
    </row>
    <row r="230" spans="3:6" x14ac:dyDescent="0.3">
      <c r="C230" s="248">
        <v>227</v>
      </c>
      <c r="D230" s="249" t="s">
        <v>668</v>
      </c>
      <c r="E230" s="248">
        <v>79148</v>
      </c>
      <c r="F230" s="248">
        <f>VLOOKUP(D230,[2]Sheet1!$C:$I,7,0)</f>
        <v>27948</v>
      </c>
    </row>
    <row r="231" spans="3:6" x14ac:dyDescent="0.3">
      <c r="C231" s="248">
        <v>228</v>
      </c>
      <c r="D231" s="249" t="s">
        <v>669</v>
      </c>
      <c r="E231" s="248">
        <v>79151</v>
      </c>
      <c r="F231" s="248">
        <f>VLOOKUP(D231,[2]Sheet1!$C:$I,7,0)</f>
        <v>22168</v>
      </c>
    </row>
    <row r="232" spans="3:6" x14ac:dyDescent="0.3">
      <c r="C232" s="248">
        <v>229</v>
      </c>
      <c r="D232" s="249" t="s">
        <v>670</v>
      </c>
      <c r="E232" s="248">
        <v>79157</v>
      </c>
      <c r="F232" s="248">
        <f>VLOOKUP(D232,[2]Sheet1!$C:$I,7,0)</f>
        <v>30056</v>
      </c>
    </row>
    <row r="233" spans="3:6" x14ac:dyDescent="0.3">
      <c r="C233" s="248">
        <v>230</v>
      </c>
      <c r="D233" s="249" t="s">
        <v>671</v>
      </c>
      <c r="E233" s="248">
        <v>79160</v>
      </c>
      <c r="F233" s="248">
        <f>VLOOKUP(D233,[2]Sheet1!$C:$I,7,0)</f>
        <v>33254</v>
      </c>
    </row>
    <row r="234" spans="3:6" x14ac:dyDescent="0.3">
      <c r="C234" s="248">
        <v>231</v>
      </c>
      <c r="D234" s="249" t="s">
        <v>672</v>
      </c>
      <c r="E234" s="248">
        <v>80001</v>
      </c>
      <c r="F234" s="248">
        <f>VLOOKUP(D234,[2]Sheet1!$C:$I,7,0)</f>
        <v>28858</v>
      </c>
    </row>
    <row r="235" spans="3:6" x14ac:dyDescent="0.3">
      <c r="C235" s="248">
        <v>232</v>
      </c>
      <c r="D235" s="249" t="s">
        <v>673</v>
      </c>
      <c r="E235" s="248">
        <v>80002</v>
      </c>
      <c r="F235" s="248">
        <f>VLOOKUP(D235,[2]Sheet1!$C:$I,7,0)</f>
        <v>24612</v>
      </c>
    </row>
    <row r="236" spans="3:6" x14ac:dyDescent="0.3">
      <c r="C236" s="248">
        <v>233</v>
      </c>
      <c r="D236" s="249" t="s">
        <v>674</v>
      </c>
      <c r="E236" s="248">
        <v>80003</v>
      </c>
      <c r="F236" s="248">
        <f>VLOOKUP(D236,[2]Sheet1!$C:$I,7,0)</f>
        <v>29291</v>
      </c>
    </row>
    <row r="237" spans="3:6" x14ac:dyDescent="0.3">
      <c r="C237" s="248">
        <v>234</v>
      </c>
      <c r="D237" s="249" t="s">
        <v>675</v>
      </c>
      <c r="E237" s="248">
        <v>80004</v>
      </c>
      <c r="F237" s="248">
        <f>VLOOKUP(D237,[2]Sheet1!$C:$I,7,0)</f>
        <v>29374</v>
      </c>
    </row>
    <row r="238" spans="3:6" x14ac:dyDescent="0.3">
      <c r="C238" s="248">
        <v>235</v>
      </c>
      <c r="D238" s="249" t="s">
        <v>676</v>
      </c>
      <c r="E238" s="248">
        <v>80005</v>
      </c>
      <c r="F238" s="248">
        <f>VLOOKUP(D238,[2]Sheet1!$C:$I,7,0)</f>
        <v>26135</v>
      </c>
    </row>
    <row r="239" spans="3:6" x14ac:dyDescent="0.3">
      <c r="C239" s="248">
        <v>236</v>
      </c>
      <c r="D239" s="249" t="s">
        <v>677</v>
      </c>
      <c r="E239" s="248">
        <v>80006</v>
      </c>
      <c r="F239" s="248">
        <f>VLOOKUP(D239,[2]Sheet1!$C:$I,7,0)</f>
        <v>28151</v>
      </c>
    </row>
    <row r="240" spans="3:6" x14ac:dyDescent="0.3">
      <c r="C240" s="248">
        <v>237</v>
      </c>
      <c r="D240" s="249" t="s">
        <v>678</v>
      </c>
      <c r="E240" s="248">
        <v>80007</v>
      </c>
      <c r="F240" s="248">
        <f>VLOOKUP(D240,[2]Sheet1!$C:$I,7,0)</f>
        <v>25352</v>
      </c>
    </row>
    <row r="241" spans="3:6" x14ac:dyDescent="0.3">
      <c r="C241" s="248">
        <v>238</v>
      </c>
      <c r="D241" s="249" t="s">
        <v>679</v>
      </c>
      <c r="E241" s="248">
        <v>80008</v>
      </c>
      <c r="F241" s="248">
        <f>VLOOKUP(D241,[2]Sheet1!$C:$I,7,0)</f>
        <v>24608</v>
      </c>
    </row>
    <row r="242" spans="3:6" x14ac:dyDescent="0.3">
      <c r="C242" s="248">
        <v>239</v>
      </c>
      <c r="D242" s="249" t="s">
        <v>680</v>
      </c>
      <c r="E242" s="248">
        <v>80009</v>
      </c>
      <c r="F242" s="248">
        <f>VLOOKUP(D242,[2]Sheet1!$C:$I,7,0)</f>
        <v>24591</v>
      </c>
    </row>
    <row r="243" spans="3:6" x14ac:dyDescent="0.3">
      <c r="C243" s="248">
        <v>240</v>
      </c>
      <c r="D243" s="249" t="s">
        <v>681</v>
      </c>
      <c r="E243" s="248">
        <v>80010</v>
      </c>
      <c r="F243" s="248">
        <f>VLOOKUP(D243,[2]Sheet1!$C:$I,7,0)</f>
        <v>24562</v>
      </c>
    </row>
    <row r="244" spans="3:6" x14ac:dyDescent="0.3">
      <c r="C244" s="248">
        <v>241</v>
      </c>
      <c r="D244" s="249" t="s">
        <v>682</v>
      </c>
      <c r="E244" s="248">
        <v>80011</v>
      </c>
      <c r="F244" s="248">
        <f>VLOOKUP(D244,[2]Sheet1!$C:$I,7,0)</f>
        <v>29501</v>
      </c>
    </row>
    <row r="245" spans="3:6" x14ac:dyDescent="0.3">
      <c r="C245" s="248">
        <v>242</v>
      </c>
      <c r="D245" s="249" t="s">
        <v>683</v>
      </c>
      <c r="E245" s="248">
        <v>80012</v>
      </c>
      <c r="F245" s="248">
        <f>VLOOKUP(D245,[2]Sheet1!$C:$I,7,0)</f>
        <v>24613</v>
      </c>
    </row>
    <row r="246" spans="3:6" x14ac:dyDescent="0.3">
      <c r="C246" s="248">
        <v>243</v>
      </c>
      <c r="D246" s="249" t="s">
        <v>684</v>
      </c>
      <c r="E246" s="248">
        <v>80013</v>
      </c>
      <c r="F246" s="248">
        <f>VLOOKUP(D246,[2]Sheet1!$C:$I,7,0)</f>
        <v>28004</v>
      </c>
    </row>
    <row r="247" spans="3:6" x14ac:dyDescent="0.3">
      <c r="C247" s="248">
        <v>244</v>
      </c>
      <c r="D247" s="249" t="s">
        <v>685</v>
      </c>
      <c r="E247" s="248">
        <v>80014</v>
      </c>
      <c r="F247" s="248">
        <f>VLOOKUP(D247,[2]Sheet1!$C:$I,7,0)</f>
        <v>24611</v>
      </c>
    </row>
    <row r="248" spans="3:6" x14ac:dyDescent="0.3">
      <c r="C248" s="248">
        <v>245</v>
      </c>
      <c r="D248" s="249" t="s">
        <v>686</v>
      </c>
      <c r="E248" s="248">
        <v>80015</v>
      </c>
      <c r="F248" s="248">
        <f>VLOOKUP(D248,[2]Sheet1!$C:$I,7,0)</f>
        <v>24587</v>
      </c>
    </row>
    <row r="249" spans="3:6" x14ac:dyDescent="0.3">
      <c r="C249" s="248">
        <v>246</v>
      </c>
      <c r="D249" s="249" t="s">
        <v>687</v>
      </c>
      <c r="E249" s="248">
        <v>80016</v>
      </c>
      <c r="F249" s="248">
        <f>VLOOKUP(D249,[2]Sheet1!$C:$I,7,0)</f>
        <v>23989</v>
      </c>
    </row>
    <row r="250" spans="3:6" x14ac:dyDescent="0.3">
      <c r="C250" s="248">
        <v>247</v>
      </c>
      <c r="D250" s="249" t="s">
        <v>688</v>
      </c>
      <c r="E250" s="248">
        <v>80017</v>
      </c>
      <c r="F250" s="248">
        <f>VLOOKUP(D250,[2]Sheet1!$C:$I,7,0)</f>
        <v>29453</v>
      </c>
    </row>
    <row r="251" spans="3:6" x14ac:dyDescent="0.3">
      <c r="C251" s="248">
        <v>248</v>
      </c>
      <c r="D251" s="249" t="s">
        <v>689</v>
      </c>
      <c r="E251" s="248">
        <v>80018</v>
      </c>
      <c r="F251" s="248">
        <f>VLOOKUP(D251,[2]Sheet1!$C:$I,7,0)</f>
        <v>23835</v>
      </c>
    </row>
    <row r="252" spans="3:6" x14ac:dyDescent="0.3">
      <c r="C252" s="248">
        <v>249</v>
      </c>
      <c r="D252" s="249" t="s">
        <v>690</v>
      </c>
      <c r="E252" s="248">
        <v>80019</v>
      </c>
      <c r="F252" s="248">
        <f>VLOOKUP(D252,[2]Sheet1!$C:$I,7,0)</f>
        <v>27805</v>
      </c>
    </row>
    <row r="253" spans="3:6" x14ac:dyDescent="0.3">
      <c r="C253" s="248">
        <v>250</v>
      </c>
      <c r="D253" s="249" t="s">
        <v>691</v>
      </c>
      <c r="E253" s="248">
        <v>80020</v>
      </c>
      <c r="F253" s="248">
        <f>VLOOKUP(D253,[2]Sheet1!$C:$I,7,0)</f>
        <v>29454</v>
      </c>
    </row>
    <row r="254" spans="3:6" x14ac:dyDescent="0.3">
      <c r="C254" s="248">
        <v>251</v>
      </c>
      <c r="D254" s="249" t="s">
        <v>692</v>
      </c>
      <c r="E254" s="248">
        <v>80021</v>
      </c>
      <c r="F254" s="248">
        <f>VLOOKUP(D254,[2]Sheet1!$C:$I,7,0)</f>
        <v>28001</v>
      </c>
    </row>
    <row r="255" spans="3:6" x14ac:dyDescent="0.3">
      <c r="C255" s="248">
        <v>252</v>
      </c>
      <c r="D255" s="249" t="s">
        <v>693</v>
      </c>
      <c r="E255" s="248">
        <v>80022</v>
      </c>
      <c r="F255" s="248">
        <f>VLOOKUP(D255,[2]Sheet1!$C:$I,7,0)</f>
        <v>43888</v>
      </c>
    </row>
    <row r="256" spans="3:6" x14ac:dyDescent="0.3">
      <c r="C256" s="248">
        <v>253</v>
      </c>
      <c r="D256" s="249" t="s">
        <v>694</v>
      </c>
      <c r="E256" s="248">
        <v>80023</v>
      </c>
      <c r="F256" s="248">
        <f>VLOOKUP(D256,[2]Sheet1!$C:$I,7,0)</f>
        <v>28955</v>
      </c>
    </row>
    <row r="257" spans="3:6" x14ac:dyDescent="0.3">
      <c r="C257" s="248">
        <v>254</v>
      </c>
      <c r="D257" s="249" t="s">
        <v>695</v>
      </c>
      <c r="E257" s="248">
        <v>80024</v>
      </c>
      <c r="F257" s="248">
        <f>VLOOKUP(D257,[2]Sheet1!$C:$I,7,0)</f>
        <v>27812</v>
      </c>
    </row>
    <row r="258" spans="3:6" x14ac:dyDescent="0.3">
      <c r="C258" s="248">
        <v>255</v>
      </c>
      <c r="D258" s="249" t="s">
        <v>696</v>
      </c>
      <c r="E258" s="248">
        <v>80025</v>
      </c>
      <c r="F258" s="248">
        <f>VLOOKUP(D258,[2]Sheet1!$C:$I,7,0)</f>
        <v>28507</v>
      </c>
    </row>
    <row r="259" spans="3:6" x14ac:dyDescent="0.3">
      <c r="C259" s="248">
        <v>256</v>
      </c>
      <c r="D259" s="249" t="s">
        <v>697</v>
      </c>
      <c r="E259" s="248">
        <v>80026</v>
      </c>
      <c r="F259" s="248">
        <f>VLOOKUP(D259,[2]Sheet1!$C:$I,7,0)</f>
        <v>27824</v>
      </c>
    </row>
    <row r="260" spans="3:6" x14ac:dyDescent="0.3">
      <c r="C260" s="248">
        <f>C259+1</f>
        <v>257</v>
      </c>
      <c r="D260" s="249" t="s">
        <v>698</v>
      </c>
      <c r="E260" s="248">
        <v>80027</v>
      </c>
      <c r="F260" s="248">
        <f>VLOOKUP(D260,[2]Sheet1!$C:$I,7,0)</f>
        <v>28027</v>
      </c>
    </row>
    <row r="261" spans="3:6" x14ac:dyDescent="0.3">
      <c r="C261" s="248">
        <f t="shared" ref="C261:C324" si="0">C260+1</f>
        <v>258</v>
      </c>
      <c r="D261" s="249" t="s">
        <v>699</v>
      </c>
      <c r="E261" s="248">
        <v>80028</v>
      </c>
      <c r="F261" s="248">
        <f>VLOOKUP(D261,[2]Sheet1!$C:$I,7,0)</f>
        <v>28295</v>
      </c>
    </row>
    <row r="262" spans="3:6" x14ac:dyDescent="0.3">
      <c r="C262" s="248">
        <f t="shared" si="0"/>
        <v>259</v>
      </c>
      <c r="D262" s="249" t="s">
        <v>700</v>
      </c>
      <c r="E262" s="248">
        <v>80029</v>
      </c>
      <c r="F262" s="248">
        <f>VLOOKUP(D262,[2]Sheet1!$C:$I,7,0)</f>
        <v>28686</v>
      </c>
    </row>
    <row r="263" spans="3:6" x14ac:dyDescent="0.3">
      <c r="C263" s="248">
        <f t="shared" si="0"/>
        <v>260</v>
      </c>
      <c r="D263" s="249" t="s">
        <v>701</v>
      </c>
      <c r="E263" s="248">
        <v>80030</v>
      </c>
      <c r="F263" s="248">
        <f>VLOOKUP(D263,[2]Sheet1!$C:$I,7,0)</f>
        <v>29455</v>
      </c>
    </row>
    <row r="264" spans="3:6" x14ac:dyDescent="0.3">
      <c r="C264" s="248">
        <f t="shared" si="0"/>
        <v>261</v>
      </c>
      <c r="D264" s="249" t="s">
        <v>702</v>
      </c>
      <c r="E264" s="248">
        <v>80031</v>
      </c>
      <c r="F264" s="248">
        <f>VLOOKUP(D264,[2]Sheet1!$C:$I,7,0)</f>
        <v>28019</v>
      </c>
    </row>
    <row r="265" spans="3:6" x14ac:dyDescent="0.3">
      <c r="C265" s="248">
        <f t="shared" si="0"/>
        <v>262</v>
      </c>
      <c r="D265" s="249" t="s">
        <v>703</v>
      </c>
      <c r="E265" s="248">
        <v>80032</v>
      </c>
      <c r="F265" s="248">
        <f>VLOOKUP(D265,[2]Sheet1!$C:$I,7,0)</f>
        <v>29273</v>
      </c>
    </row>
    <row r="266" spans="3:6" x14ac:dyDescent="0.3">
      <c r="C266" s="248">
        <f t="shared" si="0"/>
        <v>263</v>
      </c>
      <c r="D266" s="249" t="s">
        <v>704</v>
      </c>
      <c r="E266" s="248">
        <v>80033</v>
      </c>
      <c r="F266" s="248">
        <f>VLOOKUP(D266,[2]Sheet1!$C:$I,7,0)</f>
        <v>43740</v>
      </c>
    </row>
    <row r="267" spans="3:6" x14ac:dyDescent="0.3">
      <c r="C267" s="248">
        <f t="shared" si="0"/>
        <v>264</v>
      </c>
      <c r="D267" s="249" t="s">
        <v>705</v>
      </c>
      <c r="E267" s="248">
        <v>80034</v>
      </c>
      <c r="F267" s="248">
        <f>VLOOKUP(D267,[2]Sheet1!$C:$I,7,0)</f>
        <v>29495</v>
      </c>
    </row>
    <row r="268" spans="3:6" x14ac:dyDescent="0.3">
      <c r="C268" s="248">
        <f t="shared" si="0"/>
        <v>265</v>
      </c>
      <c r="D268" s="249" t="s">
        <v>706</v>
      </c>
      <c r="E268" s="248">
        <v>80035</v>
      </c>
      <c r="F268" s="248">
        <f>VLOOKUP(D268,[2]Sheet1!$C:$I,7,0)</f>
        <v>29169</v>
      </c>
    </row>
    <row r="269" spans="3:6" x14ac:dyDescent="0.3">
      <c r="C269" s="248">
        <f t="shared" si="0"/>
        <v>266</v>
      </c>
      <c r="D269" s="249" t="s">
        <v>707</v>
      </c>
      <c r="E269" s="248">
        <v>80036</v>
      </c>
      <c r="F269" s="248">
        <f>VLOOKUP(D269,[2]Sheet1!$C:$I,7,0)</f>
        <v>28209</v>
      </c>
    </row>
    <row r="270" spans="3:6" x14ac:dyDescent="0.3">
      <c r="C270" s="248">
        <f t="shared" si="0"/>
        <v>267</v>
      </c>
      <c r="D270" s="249" t="s">
        <v>708</v>
      </c>
      <c r="E270" s="248">
        <v>80037</v>
      </c>
      <c r="F270" s="248">
        <f>VLOOKUP(D270,[2]Sheet1!$C:$I,7,0)</f>
        <v>29296</v>
      </c>
    </row>
    <row r="271" spans="3:6" x14ac:dyDescent="0.3">
      <c r="C271" s="248">
        <f t="shared" si="0"/>
        <v>268</v>
      </c>
      <c r="D271" s="249" t="s">
        <v>709</v>
      </c>
      <c r="E271" s="248">
        <v>80038</v>
      </c>
      <c r="F271" s="248">
        <f>VLOOKUP(D271,[2]Sheet1!$C:$I,7,0)</f>
        <v>27915</v>
      </c>
    </row>
    <row r="272" spans="3:6" x14ac:dyDescent="0.3">
      <c r="C272" s="248">
        <f t="shared" si="0"/>
        <v>269</v>
      </c>
      <c r="D272" s="249" t="s">
        <v>710</v>
      </c>
      <c r="E272" s="248">
        <v>80039</v>
      </c>
      <c r="F272" s="248">
        <f>VLOOKUP(D272,[2]Sheet1!$C:$I,7,0)</f>
        <v>28000</v>
      </c>
    </row>
    <row r="273" spans="3:6" x14ac:dyDescent="0.3">
      <c r="C273" s="248">
        <f t="shared" si="0"/>
        <v>270</v>
      </c>
      <c r="D273" s="249" t="s">
        <v>711</v>
      </c>
      <c r="E273" s="248">
        <v>80040</v>
      </c>
      <c r="F273" s="248">
        <f>VLOOKUP(D273,[2]Sheet1!$C:$I,7,0)</f>
        <v>28831</v>
      </c>
    </row>
    <row r="274" spans="3:6" x14ac:dyDescent="0.3">
      <c r="C274" s="248">
        <f t="shared" si="0"/>
        <v>271</v>
      </c>
      <c r="D274" s="249" t="s">
        <v>712</v>
      </c>
      <c r="E274" s="248">
        <v>80041</v>
      </c>
      <c r="F274" s="248">
        <f>VLOOKUP(D274,[2]Sheet1!$C:$I,7,0)</f>
        <v>29505</v>
      </c>
    </row>
    <row r="275" spans="3:6" x14ac:dyDescent="0.3">
      <c r="C275" s="248">
        <f t="shared" si="0"/>
        <v>272</v>
      </c>
      <c r="D275" s="249" t="s">
        <v>713</v>
      </c>
      <c r="E275" s="248">
        <v>80042</v>
      </c>
      <c r="F275" s="248">
        <f>VLOOKUP(D275,[2]Sheet1!$C:$I,7,0)</f>
        <v>28756</v>
      </c>
    </row>
    <row r="276" spans="3:6" x14ac:dyDescent="0.3">
      <c r="C276" s="248">
        <f t="shared" si="0"/>
        <v>273</v>
      </c>
      <c r="D276" s="249" t="s">
        <v>714</v>
      </c>
      <c r="E276" s="248">
        <v>80043</v>
      </c>
      <c r="F276" s="248">
        <f>VLOOKUP(D276,[2]Sheet1!$C:$I,7,0)</f>
        <v>24614</v>
      </c>
    </row>
    <row r="277" spans="3:6" x14ac:dyDescent="0.3">
      <c r="C277" s="248">
        <f t="shared" si="0"/>
        <v>274</v>
      </c>
      <c r="D277" s="249" t="s">
        <v>715</v>
      </c>
      <c r="E277" s="248">
        <v>80044</v>
      </c>
      <c r="F277" s="248">
        <f>VLOOKUP(D277,[2]Sheet1!$C:$I,7,0)</f>
        <v>28980</v>
      </c>
    </row>
    <row r="278" spans="3:6" x14ac:dyDescent="0.3">
      <c r="C278" s="248">
        <f t="shared" si="0"/>
        <v>275</v>
      </c>
      <c r="D278" s="249" t="s">
        <v>716</v>
      </c>
      <c r="E278" s="248">
        <v>80045</v>
      </c>
      <c r="F278" s="248">
        <f>VLOOKUP(D278,[2]Sheet1!$C:$I,7,0)</f>
        <v>28537</v>
      </c>
    </row>
    <row r="279" spans="3:6" x14ac:dyDescent="0.3">
      <c r="C279" s="248">
        <f t="shared" si="0"/>
        <v>276</v>
      </c>
      <c r="D279" s="249" t="s">
        <v>717</v>
      </c>
      <c r="E279" s="248">
        <v>80046</v>
      </c>
      <c r="F279" s="248">
        <f>VLOOKUP(D279,[2]Sheet1!$C:$I,7,0)</f>
        <v>24604</v>
      </c>
    </row>
    <row r="280" spans="3:6" x14ac:dyDescent="0.3">
      <c r="C280" s="248">
        <f t="shared" si="0"/>
        <v>277</v>
      </c>
      <c r="D280" s="249" t="s">
        <v>718</v>
      </c>
      <c r="E280" s="248">
        <v>80047</v>
      </c>
      <c r="F280" s="248">
        <f>VLOOKUP(D280,[2]Sheet1!$C:$I,7,0)</f>
        <v>30041</v>
      </c>
    </row>
    <row r="281" spans="3:6" x14ac:dyDescent="0.3">
      <c r="C281" s="248">
        <f t="shared" si="0"/>
        <v>278</v>
      </c>
      <c r="D281" s="249" t="s">
        <v>719</v>
      </c>
      <c r="E281" s="248">
        <v>80048</v>
      </c>
      <c r="F281" s="248">
        <f>VLOOKUP(D281,[2]Sheet1!$C:$I,7,0)</f>
        <v>28889</v>
      </c>
    </row>
    <row r="282" spans="3:6" x14ac:dyDescent="0.3">
      <c r="C282" s="248">
        <f t="shared" si="0"/>
        <v>279</v>
      </c>
      <c r="D282" s="249" t="s">
        <v>720</v>
      </c>
      <c r="E282" s="248">
        <v>80049</v>
      </c>
      <c r="F282" s="248">
        <f>VLOOKUP(D282,[2]Sheet1!$C:$I,7,0)</f>
        <v>28016</v>
      </c>
    </row>
    <row r="283" spans="3:6" x14ac:dyDescent="0.3">
      <c r="C283" s="248">
        <f t="shared" si="0"/>
        <v>280</v>
      </c>
      <c r="D283" s="249" t="s">
        <v>721</v>
      </c>
      <c r="E283" s="248">
        <v>80050</v>
      </c>
      <c r="F283" s="248">
        <f>VLOOKUP(D283,[2]Sheet1!$C:$I,7,0)</f>
        <v>24211</v>
      </c>
    </row>
    <row r="284" spans="3:6" x14ac:dyDescent="0.3">
      <c r="C284" s="248">
        <f t="shared" si="0"/>
        <v>281</v>
      </c>
      <c r="D284" s="249" t="s">
        <v>722</v>
      </c>
      <c r="E284" s="248">
        <v>80051</v>
      </c>
      <c r="F284" s="248">
        <f>VLOOKUP(D284,[2]Sheet1!$C:$I,7,0)</f>
        <v>28076</v>
      </c>
    </row>
    <row r="285" spans="3:6" x14ac:dyDescent="0.3">
      <c r="C285" s="248">
        <f t="shared" si="0"/>
        <v>282</v>
      </c>
      <c r="D285" s="249" t="s">
        <v>723</v>
      </c>
      <c r="E285" s="248">
        <v>80052</v>
      </c>
      <c r="F285" s="248">
        <f>VLOOKUP(D285,[2]Sheet1!$C:$I,7,0)</f>
        <v>28364</v>
      </c>
    </row>
    <row r="286" spans="3:6" x14ac:dyDescent="0.3">
      <c r="C286" s="248">
        <f t="shared" si="0"/>
        <v>283</v>
      </c>
      <c r="D286" s="249" t="s">
        <v>724</v>
      </c>
      <c r="E286" s="248">
        <v>80053</v>
      </c>
      <c r="F286" s="248">
        <f>VLOOKUP(D286,[2]Sheet1!$C:$I,7,0)</f>
        <v>28087</v>
      </c>
    </row>
    <row r="287" spans="3:6" x14ac:dyDescent="0.3">
      <c r="C287" s="248">
        <f t="shared" si="0"/>
        <v>284</v>
      </c>
      <c r="D287" s="249" t="s">
        <v>725</v>
      </c>
      <c r="E287" s="248">
        <v>80054</v>
      </c>
      <c r="F287" s="248">
        <f>VLOOKUP(D287,[2]Sheet1!$C:$I,7,0)</f>
        <v>28700</v>
      </c>
    </row>
    <row r="288" spans="3:6" x14ac:dyDescent="0.3">
      <c r="C288" s="248">
        <f t="shared" si="0"/>
        <v>285</v>
      </c>
      <c r="D288" s="249" t="s">
        <v>726</v>
      </c>
      <c r="E288" s="248">
        <v>80055</v>
      </c>
      <c r="F288" s="248">
        <f>VLOOKUP(D288,[2]Sheet1!$C:$I,7,0)</f>
        <v>28025</v>
      </c>
    </row>
    <row r="289" spans="3:6" x14ac:dyDescent="0.3">
      <c r="C289" s="248">
        <f t="shared" si="0"/>
        <v>286</v>
      </c>
      <c r="D289" s="249" t="s">
        <v>727</v>
      </c>
      <c r="E289" s="248">
        <v>80056</v>
      </c>
      <c r="F289" s="248">
        <f>VLOOKUP(D289,[2]Sheet1!$C:$I,7,0)</f>
        <v>38704</v>
      </c>
    </row>
    <row r="290" spans="3:6" x14ac:dyDescent="0.3">
      <c r="C290" s="248">
        <f t="shared" si="0"/>
        <v>287</v>
      </c>
      <c r="D290" s="249" t="s">
        <v>728</v>
      </c>
      <c r="E290" s="248">
        <v>80057</v>
      </c>
      <c r="F290" s="248">
        <f>VLOOKUP(D290,[2]Sheet1!$C:$I,7,0)</f>
        <v>27215</v>
      </c>
    </row>
    <row r="291" spans="3:6" x14ac:dyDescent="0.3">
      <c r="C291" s="248">
        <f t="shared" si="0"/>
        <v>288</v>
      </c>
      <c r="D291" s="249" t="s">
        <v>729</v>
      </c>
      <c r="E291" s="248">
        <v>80058</v>
      </c>
      <c r="F291" s="248">
        <f>VLOOKUP(D291,[2]Sheet1!$C:$I,7,0)</f>
        <v>24570</v>
      </c>
    </row>
    <row r="292" spans="3:6" x14ac:dyDescent="0.3">
      <c r="C292" s="248">
        <f t="shared" si="0"/>
        <v>289</v>
      </c>
      <c r="D292" s="249" t="s">
        <v>730</v>
      </c>
      <c r="E292" s="248">
        <v>80059</v>
      </c>
      <c r="F292" s="248">
        <f>VLOOKUP(D292,[2]Sheet1!$C:$I,7,0)</f>
        <v>29515</v>
      </c>
    </row>
    <row r="293" spans="3:6" x14ac:dyDescent="0.3">
      <c r="C293" s="248">
        <f t="shared" si="0"/>
        <v>290</v>
      </c>
      <c r="D293" s="249" t="s">
        <v>731</v>
      </c>
      <c r="E293" s="248">
        <v>80060</v>
      </c>
      <c r="F293" s="248">
        <f>VLOOKUP(D293,[2]Sheet1!$C:$I,7,0)</f>
        <v>24609</v>
      </c>
    </row>
    <row r="294" spans="3:6" x14ac:dyDescent="0.3">
      <c r="C294" s="248">
        <f t="shared" si="0"/>
        <v>291</v>
      </c>
      <c r="D294" s="249" t="s">
        <v>732</v>
      </c>
      <c r="E294" s="248">
        <v>80061</v>
      </c>
      <c r="F294" s="248">
        <f>VLOOKUP(D294,[2]Sheet1!$C:$I,7,0)</f>
        <v>28012</v>
      </c>
    </row>
    <row r="295" spans="3:6" x14ac:dyDescent="0.3">
      <c r="C295" s="248">
        <f t="shared" si="0"/>
        <v>292</v>
      </c>
      <c r="D295" s="249" t="s">
        <v>733</v>
      </c>
      <c r="E295" s="248">
        <v>80062</v>
      </c>
      <c r="F295" s="248">
        <f>VLOOKUP(D295,[2]Sheet1!$C:$I,7,0)</f>
        <v>29406</v>
      </c>
    </row>
    <row r="296" spans="3:6" x14ac:dyDescent="0.3">
      <c r="C296" s="248">
        <f t="shared" si="0"/>
        <v>293</v>
      </c>
      <c r="D296" s="249" t="s">
        <v>734</v>
      </c>
      <c r="E296" s="248">
        <v>80063</v>
      </c>
      <c r="F296" s="248">
        <f>VLOOKUP(D296,[2]Sheet1!$C:$I,7,0)</f>
        <v>25892</v>
      </c>
    </row>
    <row r="297" spans="3:6" x14ac:dyDescent="0.3">
      <c r="C297" s="248">
        <f t="shared" si="0"/>
        <v>294</v>
      </c>
      <c r="D297" s="249" t="s">
        <v>735</v>
      </c>
      <c r="E297" s="248">
        <v>80064</v>
      </c>
      <c r="F297" s="248">
        <f>VLOOKUP(D297,[2]Sheet1!$C:$I,7,0)</f>
        <v>28944</v>
      </c>
    </row>
    <row r="298" spans="3:6" x14ac:dyDescent="0.3">
      <c r="C298" s="248">
        <f t="shared" si="0"/>
        <v>295</v>
      </c>
      <c r="D298" s="249" t="s">
        <v>736</v>
      </c>
      <c r="E298" s="248">
        <v>80065</v>
      </c>
      <c r="F298" s="248">
        <f>VLOOKUP(D298,[2]Sheet1!$C:$I,7,0)</f>
        <v>28622</v>
      </c>
    </row>
    <row r="299" spans="3:6" x14ac:dyDescent="0.3">
      <c r="C299" s="248">
        <f t="shared" si="0"/>
        <v>296</v>
      </c>
      <c r="D299" s="249" t="s">
        <v>737</v>
      </c>
      <c r="E299" s="248">
        <v>80066</v>
      </c>
      <c r="F299" s="248">
        <f>VLOOKUP(D299,[2]Sheet1!$C:$I,7,0)</f>
        <v>29592</v>
      </c>
    </row>
    <row r="300" spans="3:6" x14ac:dyDescent="0.3">
      <c r="C300" s="248">
        <f t="shared" si="0"/>
        <v>297</v>
      </c>
      <c r="D300" s="249" t="s">
        <v>738</v>
      </c>
      <c r="E300" s="248">
        <v>80067</v>
      </c>
      <c r="F300" s="248">
        <f>VLOOKUP(D300,[2]Sheet1!$C:$I,7,0)</f>
        <v>38338</v>
      </c>
    </row>
    <row r="301" spans="3:6" x14ac:dyDescent="0.3">
      <c r="C301" s="248">
        <f t="shared" si="0"/>
        <v>298</v>
      </c>
      <c r="D301" s="249" t="s">
        <v>739</v>
      </c>
      <c r="E301" s="248">
        <v>80068</v>
      </c>
      <c r="F301" s="248">
        <f>VLOOKUP(D301,[2]Sheet1!$C:$I,7,0)</f>
        <v>29398</v>
      </c>
    </row>
    <row r="302" spans="3:6" x14ac:dyDescent="0.3">
      <c r="C302" s="248">
        <f t="shared" si="0"/>
        <v>299</v>
      </c>
      <c r="D302" s="249" t="s">
        <v>740</v>
      </c>
      <c r="E302" s="248">
        <v>80069</v>
      </c>
      <c r="F302" s="248">
        <f>VLOOKUP(D302,[2]Sheet1!$C:$I,7,0)</f>
        <v>24557</v>
      </c>
    </row>
    <row r="303" spans="3:6" x14ac:dyDescent="0.3">
      <c r="C303" s="248">
        <f t="shared" si="0"/>
        <v>300</v>
      </c>
      <c r="D303" s="249" t="s">
        <v>741</v>
      </c>
      <c r="E303" s="248">
        <v>80070</v>
      </c>
      <c r="F303" s="248">
        <f>VLOOKUP(D303,[2]Sheet1!$C:$I,7,0)</f>
        <v>28556</v>
      </c>
    </row>
    <row r="304" spans="3:6" x14ac:dyDescent="0.3">
      <c r="C304" s="248">
        <f t="shared" si="0"/>
        <v>301</v>
      </c>
      <c r="D304" s="249" t="s">
        <v>742</v>
      </c>
      <c r="E304" s="248">
        <v>80071</v>
      </c>
      <c r="F304" s="248">
        <f>VLOOKUP(D304,[2]Sheet1!$C:$I,7,0)</f>
        <v>27871</v>
      </c>
    </row>
    <row r="305" spans="3:6" x14ac:dyDescent="0.3">
      <c r="C305" s="248">
        <f t="shared" si="0"/>
        <v>302</v>
      </c>
      <c r="D305" s="249" t="s">
        <v>743</v>
      </c>
      <c r="E305" s="248">
        <v>80072</v>
      </c>
      <c r="F305" s="248">
        <f>VLOOKUP(D305,[2]Sheet1!$C:$I,7,0)</f>
        <v>28612</v>
      </c>
    </row>
    <row r="306" spans="3:6" x14ac:dyDescent="0.3">
      <c r="C306" s="248">
        <f t="shared" si="0"/>
        <v>303</v>
      </c>
      <c r="D306" s="249" t="s">
        <v>744</v>
      </c>
      <c r="E306" s="248">
        <v>80073</v>
      </c>
      <c r="F306" s="248">
        <f>VLOOKUP(D306,[2]Sheet1!$C:$I,7,0)</f>
        <v>28882</v>
      </c>
    </row>
    <row r="307" spans="3:6" x14ac:dyDescent="0.3">
      <c r="C307" s="248">
        <f t="shared" si="0"/>
        <v>304</v>
      </c>
      <c r="D307" s="249" t="s">
        <v>745</v>
      </c>
      <c r="E307" s="248">
        <v>80074</v>
      </c>
      <c r="F307" s="248">
        <f>VLOOKUP(D307,[2]Sheet1!$C:$I,7,0)</f>
        <v>24576</v>
      </c>
    </row>
    <row r="308" spans="3:6" x14ac:dyDescent="0.3">
      <c r="C308" s="248">
        <f t="shared" si="0"/>
        <v>305</v>
      </c>
      <c r="D308" s="249" t="s">
        <v>746</v>
      </c>
      <c r="E308" s="248">
        <v>80075</v>
      </c>
      <c r="F308" s="248">
        <f>VLOOKUP(D308,[2]Sheet1!$C:$I,7,0)</f>
        <v>29380</v>
      </c>
    </row>
    <row r="309" spans="3:6" x14ac:dyDescent="0.3">
      <c r="C309" s="248">
        <f t="shared" si="0"/>
        <v>306</v>
      </c>
      <c r="D309" s="249" t="s">
        <v>747</v>
      </c>
      <c r="E309" s="248">
        <v>80076</v>
      </c>
      <c r="F309" s="248">
        <f>VLOOKUP(D309,[2]Sheet1!$C:$I,7,0)</f>
        <v>29490</v>
      </c>
    </row>
    <row r="310" spans="3:6" x14ac:dyDescent="0.3">
      <c r="C310" s="248">
        <f t="shared" si="0"/>
        <v>307</v>
      </c>
      <c r="D310" s="249" t="s">
        <v>748</v>
      </c>
      <c r="E310" s="248">
        <v>80077</v>
      </c>
      <c r="F310" s="248">
        <f>VLOOKUP(D310,[2]Sheet1!$C:$I,7,0)</f>
        <v>24419</v>
      </c>
    </row>
    <row r="311" spans="3:6" x14ac:dyDescent="0.3">
      <c r="C311" s="248">
        <f t="shared" si="0"/>
        <v>308</v>
      </c>
      <c r="D311" s="249" t="s">
        <v>749</v>
      </c>
      <c r="E311" s="248">
        <v>80078</v>
      </c>
      <c r="F311" s="248">
        <f>VLOOKUP(D311,[2]Sheet1!$C:$I,7,0)</f>
        <v>28333</v>
      </c>
    </row>
    <row r="312" spans="3:6" x14ac:dyDescent="0.3">
      <c r="C312" s="248">
        <f t="shared" si="0"/>
        <v>309</v>
      </c>
      <c r="D312" s="249" t="s">
        <v>750</v>
      </c>
      <c r="E312" s="248">
        <v>80079</v>
      </c>
      <c r="F312" s="248" t="e">
        <f>VLOOKUP(D312,[2]Sheet1!$C:$I,7,0)</f>
        <v>#N/A</v>
      </c>
    </row>
    <row r="313" spans="3:6" x14ac:dyDescent="0.3">
      <c r="C313" s="248">
        <f t="shared" si="0"/>
        <v>310</v>
      </c>
      <c r="D313" s="249" t="s">
        <v>751</v>
      </c>
      <c r="E313" s="248">
        <v>80080</v>
      </c>
      <c r="F313" s="248">
        <f>VLOOKUP(D313,[2]Sheet1!$C:$I,7,0)</f>
        <v>28045</v>
      </c>
    </row>
    <row r="314" spans="3:6" x14ac:dyDescent="0.3">
      <c r="C314" s="248">
        <f t="shared" si="0"/>
        <v>311</v>
      </c>
      <c r="D314" s="249" t="s">
        <v>752</v>
      </c>
      <c r="E314" s="248">
        <v>80081</v>
      </c>
      <c r="F314" s="248">
        <f>VLOOKUP(D314,[2]Sheet1!$C:$I,7,0)</f>
        <v>36247</v>
      </c>
    </row>
    <row r="315" spans="3:6" x14ac:dyDescent="0.3">
      <c r="C315" s="248">
        <f t="shared" si="0"/>
        <v>312</v>
      </c>
      <c r="D315" s="249" t="s">
        <v>753</v>
      </c>
      <c r="E315" s="248">
        <v>80082</v>
      </c>
      <c r="F315" s="248">
        <f>VLOOKUP(D315,[2]Sheet1!$C:$I,7,0)</f>
        <v>28479</v>
      </c>
    </row>
    <row r="316" spans="3:6" x14ac:dyDescent="0.3">
      <c r="C316" s="248">
        <f t="shared" si="0"/>
        <v>313</v>
      </c>
      <c r="D316" s="249" t="s">
        <v>754</v>
      </c>
      <c r="E316" s="248">
        <v>80083</v>
      </c>
      <c r="F316" s="248">
        <f>VLOOKUP(D316,[2]Sheet1!$C:$I,7,0)</f>
        <v>28924</v>
      </c>
    </row>
    <row r="317" spans="3:6" x14ac:dyDescent="0.3">
      <c r="C317" s="248">
        <f t="shared" si="0"/>
        <v>314</v>
      </c>
      <c r="D317" s="249" t="s">
        <v>755</v>
      </c>
      <c r="E317" s="248">
        <v>80084</v>
      </c>
      <c r="F317" s="248">
        <f>VLOOKUP(D317,[2]Sheet1!$C:$I,7,0)</f>
        <v>29557</v>
      </c>
    </row>
    <row r="318" spans="3:6" x14ac:dyDescent="0.3">
      <c r="C318" s="248">
        <f t="shared" si="0"/>
        <v>315</v>
      </c>
      <c r="D318" s="249" t="s">
        <v>756</v>
      </c>
      <c r="E318" s="248">
        <v>80085</v>
      </c>
      <c r="F318" s="248">
        <f>VLOOKUP(D318,[2]Sheet1!$C:$I,7,0)</f>
        <v>28028</v>
      </c>
    </row>
    <row r="319" spans="3:6" x14ac:dyDescent="0.3">
      <c r="C319" s="248">
        <f t="shared" si="0"/>
        <v>316</v>
      </c>
      <c r="D319" s="249" t="s">
        <v>757</v>
      </c>
      <c r="E319" s="248">
        <v>80086</v>
      </c>
      <c r="F319" s="248">
        <f>VLOOKUP(D319,[2]Sheet1!$C:$I,7,0)</f>
        <v>28550</v>
      </c>
    </row>
    <row r="320" spans="3:6" x14ac:dyDescent="0.3">
      <c r="C320" s="248">
        <f t="shared" si="0"/>
        <v>317</v>
      </c>
      <c r="D320" s="249" t="s">
        <v>758</v>
      </c>
      <c r="E320" s="248">
        <v>80087</v>
      </c>
      <c r="F320" s="248">
        <f>VLOOKUP(D320,[2]Sheet1!$C:$I,7,0)</f>
        <v>28351</v>
      </c>
    </row>
    <row r="321" spans="3:6" x14ac:dyDescent="0.3">
      <c r="C321" s="248">
        <f t="shared" si="0"/>
        <v>318</v>
      </c>
      <c r="D321" s="249" t="s">
        <v>759</v>
      </c>
      <c r="E321" s="248">
        <v>80088</v>
      </c>
      <c r="F321" s="248">
        <f>VLOOKUP(D321,[2]Sheet1!$C:$I,7,0)</f>
        <v>23038</v>
      </c>
    </row>
    <row r="322" spans="3:6" x14ac:dyDescent="0.3">
      <c r="C322" s="248">
        <f t="shared" si="0"/>
        <v>319</v>
      </c>
      <c r="D322" s="249" t="s">
        <v>760</v>
      </c>
      <c r="E322" s="248">
        <v>80089</v>
      </c>
      <c r="F322" s="248">
        <f>VLOOKUP(D322,[2]Sheet1!$C:$I,7,0)</f>
        <v>29245</v>
      </c>
    </row>
    <row r="323" spans="3:6" x14ac:dyDescent="0.3">
      <c r="C323" s="248">
        <f t="shared" si="0"/>
        <v>320</v>
      </c>
      <c r="D323" s="249" t="s">
        <v>761</v>
      </c>
      <c r="E323" s="248">
        <v>80090</v>
      </c>
      <c r="F323" s="248">
        <f>VLOOKUP(D323,[2]Sheet1!$C:$I,7,0)</f>
        <v>30039</v>
      </c>
    </row>
    <row r="324" spans="3:6" x14ac:dyDescent="0.3">
      <c r="C324" s="248">
        <f t="shared" si="0"/>
        <v>321</v>
      </c>
      <c r="D324" s="249" t="s">
        <v>762</v>
      </c>
      <c r="E324" s="248">
        <v>80091</v>
      </c>
      <c r="F324" s="248">
        <f>VLOOKUP(D324,[2]Sheet1!$C:$I,7,0)</f>
        <v>29649</v>
      </c>
    </row>
    <row r="325" spans="3:6" x14ac:dyDescent="0.3">
      <c r="C325" s="248">
        <f t="shared" ref="C325:C388" si="1">C324+1</f>
        <v>322</v>
      </c>
      <c r="D325" s="249" t="s">
        <v>763</v>
      </c>
      <c r="E325" s="248">
        <v>80092</v>
      </c>
      <c r="F325" s="248">
        <f>VLOOKUP(D325,[2]Sheet1!$C:$I,7,0)</f>
        <v>24593</v>
      </c>
    </row>
    <row r="326" spans="3:6" x14ac:dyDescent="0.3">
      <c r="C326" s="248">
        <f t="shared" si="1"/>
        <v>323</v>
      </c>
      <c r="D326" s="249" t="s">
        <v>764</v>
      </c>
      <c r="E326" s="248">
        <v>80093</v>
      </c>
      <c r="F326" s="248">
        <f>VLOOKUP(D326,[2]Sheet1!$C:$I,7,0)</f>
        <v>27893</v>
      </c>
    </row>
    <row r="327" spans="3:6" x14ac:dyDescent="0.3">
      <c r="C327" s="248">
        <f t="shared" si="1"/>
        <v>324</v>
      </c>
      <c r="D327" s="249" t="s">
        <v>765</v>
      </c>
      <c r="E327" s="248">
        <v>80094</v>
      </c>
      <c r="F327" s="248">
        <f>VLOOKUP(D327,[2]Sheet1!$C:$I,7,0)</f>
        <v>29476</v>
      </c>
    </row>
    <row r="328" spans="3:6" x14ac:dyDescent="0.3">
      <c r="C328" s="248">
        <f t="shared" si="1"/>
        <v>325</v>
      </c>
      <c r="D328" s="249" t="s">
        <v>766</v>
      </c>
      <c r="E328" s="248">
        <v>80095</v>
      </c>
      <c r="F328" s="248">
        <f>VLOOKUP(D328,[2]Sheet1!$C:$I,7,0)</f>
        <v>28365</v>
      </c>
    </row>
    <row r="329" spans="3:6" x14ac:dyDescent="0.3">
      <c r="C329" s="248">
        <f t="shared" si="1"/>
        <v>326</v>
      </c>
      <c r="D329" s="249" t="s">
        <v>767</v>
      </c>
      <c r="E329" s="248">
        <v>80096</v>
      </c>
      <c r="F329" s="248">
        <f>VLOOKUP(D329,[2]Sheet1!$C:$I,7,0)</f>
        <v>22995</v>
      </c>
    </row>
    <row r="330" spans="3:6" x14ac:dyDescent="0.3">
      <c r="C330" s="248">
        <f t="shared" si="1"/>
        <v>327</v>
      </c>
      <c r="D330" s="249" t="s">
        <v>768</v>
      </c>
      <c r="E330" s="248">
        <v>80097</v>
      </c>
      <c r="F330" s="248">
        <f>VLOOKUP(D330,[2]Sheet1!$C:$I,7,0)</f>
        <v>28666</v>
      </c>
    </row>
    <row r="331" spans="3:6" x14ac:dyDescent="0.3">
      <c r="C331" s="248">
        <f t="shared" si="1"/>
        <v>328</v>
      </c>
      <c r="D331" s="249" t="s">
        <v>769</v>
      </c>
      <c r="E331" s="248">
        <v>101001</v>
      </c>
      <c r="F331" s="248">
        <f>VLOOKUP(D331,[2]Sheet1!$C:$I,7,0)</f>
        <v>32085</v>
      </c>
    </row>
    <row r="332" spans="3:6" x14ac:dyDescent="0.3">
      <c r="C332" s="248">
        <f t="shared" si="1"/>
        <v>329</v>
      </c>
      <c r="D332" s="249" t="s">
        <v>770</v>
      </c>
      <c r="E332" s="248">
        <v>101002</v>
      </c>
      <c r="F332" s="248">
        <f>VLOOKUP(D332,[2]Sheet1!$C:$I,7,0)</f>
        <v>30043</v>
      </c>
    </row>
    <row r="333" spans="3:6" x14ac:dyDescent="0.3">
      <c r="C333" s="248">
        <f t="shared" si="1"/>
        <v>330</v>
      </c>
      <c r="D333" s="249" t="s">
        <v>771</v>
      </c>
      <c r="E333" s="248">
        <v>101003</v>
      </c>
      <c r="F333" s="248">
        <f>VLOOKUP(D333,[2]Sheet1!$C:$I,7,0)</f>
        <v>25889</v>
      </c>
    </row>
    <row r="334" spans="3:6" x14ac:dyDescent="0.3">
      <c r="C334" s="248">
        <f t="shared" si="1"/>
        <v>331</v>
      </c>
      <c r="D334" s="249" t="s">
        <v>772</v>
      </c>
      <c r="E334" s="248">
        <v>101004</v>
      </c>
      <c r="F334" s="248">
        <f>VLOOKUP(D334,[2]Sheet1!$C:$I,7,0)</f>
        <v>29510</v>
      </c>
    </row>
    <row r="335" spans="3:6" x14ac:dyDescent="0.3">
      <c r="C335" s="248">
        <f t="shared" si="1"/>
        <v>332</v>
      </c>
      <c r="D335" s="249" t="s">
        <v>773</v>
      </c>
      <c r="E335" s="248">
        <v>101005</v>
      </c>
      <c r="F335" s="248">
        <f>VLOOKUP(D335,[2]Sheet1!$C:$I,7,0)</f>
        <v>29600</v>
      </c>
    </row>
    <row r="336" spans="3:6" x14ac:dyDescent="0.3">
      <c r="C336" s="248">
        <f t="shared" si="1"/>
        <v>333</v>
      </c>
      <c r="D336" s="249" t="s">
        <v>774</v>
      </c>
      <c r="E336" s="248">
        <v>101006</v>
      </c>
      <c r="F336" s="248">
        <f>VLOOKUP(D336,[2]Sheet1!$C:$I,7,0)</f>
        <v>27329</v>
      </c>
    </row>
    <row r="337" spans="3:6" x14ac:dyDescent="0.3">
      <c r="C337" s="248">
        <f t="shared" si="1"/>
        <v>334</v>
      </c>
      <c r="D337" s="249" t="s">
        <v>775</v>
      </c>
      <c r="E337" s="248">
        <v>101007</v>
      </c>
      <c r="F337" s="248">
        <f>VLOOKUP(D337,[2]Sheet1!$C:$I,7,0)</f>
        <v>32281</v>
      </c>
    </row>
    <row r="338" spans="3:6" x14ac:dyDescent="0.3">
      <c r="C338" s="248">
        <f t="shared" si="1"/>
        <v>335</v>
      </c>
      <c r="D338" s="249" t="s">
        <v>776</v>
      </c>
      <c r="E338" s="248">
        <v>101008</v>
      </c>
      <c r="F338" s="248">
        <f>VLOOKUP(D338,[2]Sheet1!$C:$I,7,0)</f>
        <v>28615</v>
      </c>
    </row>
    <row r="339" spans="3:6" x14ac:dyDescent="0.3">
      <c r="C339" s="248">
        <f t="shared" si="1"/>
        <v>336</v>
      </c>
      <c r="D339" s="249" t="s">
        <v>777</v>
      </c>
      <c r="E339" s="248">
        <v>101009</v>
      </c>
      <c r="F339" s="248">
        <f>VLOOKUP(D339,[2]Sheet1!$C:$I,7,0)</f>
        <v>26194</v>
      </c>
    </row>
    <row r="340" spans="3:6" x14ac:dyDescent="0.3">
      <c r="C340" s="248">
        <f t="shared" si="1"/>
        <v>337</v>
      </c>
      <c r="D340" s="249" t="s">
        <v>778</v>
      </c>
      <c r="E340" s="248">
        <v>101010</v>
      </c>
      <c r="F340" s="248">
        <f>VLOOKUP(D340,[2]Sheet1!$C:$I,7,0)</f>
        <v>38192</v>
      </c>
    </row>
    <row r="341" spans="3:6" x14ac:dyDescent="0.3">
      <c r="C341" s="248">
        <f t="shared" si="1"/>
        <v>338</v>
      </c>
      <c r="D341" s="249" t="s">
        <v>779</v>
      </c>
      <c r="E341" s="248">
        <v>101011</v>
      </c>
      <c r="F341" s="248">
        <f>VLOOKUP(D341,[2]Sheet1!$C:$I,7,0)</f>
        <v>28179</v>
      </c>
    </row>
    <row r="342" spans="3:6" x14ac:dyDescent="0.3">
      <c r="C342" s="248">
        <f t="shared" si="1"/>
        <v>339</v>
      </c>
      <c r="D342" s="249" t="s">
        <v>780</v>
      </c>
      <c r="E342" s="248">
        <v>101012</v>
      </c>
      <c r="F342" s="248">
        <f>VLOOKUP(D342,[2]Sheet1!$C:$I,7,0)</f>
        <v>28795</v>
      </c>
    </row>
    <row r="343" spans="3:6" x14ac:dyDescent="0.3">
      <c r="C343" s="248">
        <f t="shared" si="1"/>
        <v>340</v>
      </c>
      <c r="D343" s="249" t="s">
        <v>781</v>
      </c>
      <c r="E343" s="248">
        <v>101013</v>
      </c>
      <c r="F343" s="248">
        <f>VLOOKUP(D343,[2]Sheet1!$C:$I,7,0)</f>
        <v>14209</v>
      </c>
    </row>
    <row r="344" spans="3:6" x14ac:dyDescent="0.3">
      <c r="C344" s="248">
        <f t="shared" si="1"/>
        <v>341</v>
      </c>
      <c r="D344" s="249" t="s">
        <v>782</v>
      </c>
      <c r="E344" s="248">
        <v>101014</v>
      </c>
      <c r="F344" s="248">
        <f>VLOOKUP(D344,[2]Sheet1!$C:$I,7,0)</f>
        <v>28770</v>
      </c>
    </row>
    <row r="345" spans="3:6" x14ac:dyDescent="0.3">
      <c r="C345" s="248">
        <f t="shared" si="1"/>
        <v>342</v>
      </c>
      <c r="D345" s="249" t="s">
        <v>783</v>
      </c>
      <c r="E345" s="248">
        <v>101015</v>
      </c>
      <c r="F345" s="248">
        <f>VLOOKUP(D345,[2]Sheet1!$C:$I,7,0)</f>
        <v>33027</v>
      </c>
    </row>
    <row r="346" spans="3:6" x14ac:dyDescent="0.3">
      <c r="C346" s="248">
        <f t="shared" si="1"/>
        <v>343</v>
      </c>
      <c r="D346" s="249" t="s">
        <v>784</v>
      </c>
      <c r="E346" s="248">
        <v>101016</v>
      </c>
      <c r="F346" s="248">
        <f>VLOOKUP(D346,[2]Sheet1!$C:$I,7,0)</f>
        <v>24373</v>
      </c>
    </row>
    <row r="347" spans="3:6" x14ac:dyDescent="0.3">
      <c r="C347" s="248">
        <f t="shared" si="1"/>
        <v>344</v>
      </c>
      <c r="D347" s="249" t="s">
        <v>785</v>
      </c>
      <c r="E347" s="248">
        <v>101017</v>
      </c>
      <c r="F347" s="248">
        <f>VLOOKUP(D347,[2]Sheet1!$C:$I,7,0)</f>
        <v>33633</v>
      </c>
    </row>
    <row r="348" spans="3:6" x14ac:dyDescent="0.3">
      <c r="C348" s="248">
        <f t="shared" si="1"/>
        <v>345</v>
      </c>
      <c r="D348" s="249" t="s">
        <v>786</v>
      </c>
      <c r="E348" s="248">
        <v>101018</v>
      </c>
      <c r="F348" s="248">
        <f>VLOOKUP(D348,[2]Sheet1!$C:$I,7,0)</f>
        <v>34150</v>
      </c>
    </row>
    <row r="349" spans="3:6" x14ac:dyDescent="0.3">
      <c r="C349" s="248">
        <f t="shared" si="1"/>
        <v>346</v>
      </c>
      <c r="D349" s="249" t="s">
        <v>787</v>
      </c>
      <c r="E349" s="248">
        <v>101019</v>
      </c>
      <c r="F349" s="248">
        <f>VLOOKUP(D349,[2]Sheet1!$C:$I,7,0)</f>
        <v>32621</v>
      </c>
    </row>
    <row r="350" spans="3:6" x14ac:dyDescent="0.3">
      <c r="C350" s="248">
        <f t="shared" si="1"/>
        <v>347</v>
      </c>
      <c r="D350" s="249" t="s">
        <v>788</v>
      </c>
      <c r="E350" s="248">
        <v>101020</v>
      </c>
      <c r="F350" s="248">
        <f>VLOOKUP(D350,[2]Sheet1!$C:$I,7,0)</f>
        <v>29526</v>
      </c>
    </row>
    <row r="351" spans="3:6" x14ac:dyDescent="0.3">
      <c r="C351" s="248">
        <f t="shared" si="1"/>
        <v>348</v>
      </c>
      <c r="D351" s="249" t="s">
        <v>789</v>
      </c>
      <c r="E351" s="248">
        <v>101021</v>
      </c>
      <c r="F351" s="248">
        <f>VLOOKUP(D351,[2]Sheet1!$C:$I,7,0)</f>
        <v>38323</v>
      </c>
    </row>
    <row r="352" spans="3:6" x14ac:dyDescent="0.3">
      <c r="C352" s="248">
        <f t="shared" si="1"/>
        <v>349</v>
      </c>
      <c r="D352" s="249" t="s">
        <v>790</v>
      </c>
      <c r="E352" s="248">
        <v>101022</v>
      </c>
      <c r="F352" s="248">
        <f>VLOOKUP(D352,[2]Sheet1!$C:$I,7,0)</f>
        <v>34833</v>
      </c>
    </row>
    <row r="353" spans="3:6" x14ac:dyDescent="0.3">
      <c r="C353" s="248">
        <f t="shared" si="1"/>
        <v>350</v>
      </c>
      <c r="D353" s="249" t="s">
        <v>791</v>
      </c>
      <c r="E353" s="248">
        <v>101023</v>
      </c>
      <c r="F353" s="248">
        <f>VLOOKUP(D353,[2]Sheet1!$C:$I,7,0)</f>
        <v>29591</v>
      </c>
    </row>
    <row r="354" spans="3:6" x14ac:dyDescent="0.3">
      <c r="C354" s="248">
        <f t="shared" si="1"/>
        <v>351</v>
      </c>
      <c r="D354" s="249" t="s">
        <v>792</v>
      </c>
      <c r="E354" s="248">
        <v>101024</v>
      </c>
      <c r="F354" s="248">
        <f>VLOOKUP(D354,[2]Sheet1!$C:$I,7,0)</f>
        <v>29568</v>
      </c>
    </row>
    <row r="355" spans="3:6" x14ac:dyDescent="0.3">
      <c r="C355" s="248">
        <f t="shared" si="1"/>
        <v>352</v>
      </c>
      <c r="D355" s="249" t="s">
        <v>793</v>
      </c>
      <c r="E355" s="248">
        <v>101025</v>
      </c>
      <c r="F355" s="248">
        <f>VLOOKUP(D355,[2]Sheet1!$C:$I,7,0)</f>
        <v>36000</v>
      </c>
    </row>
    <row r="356" spans="3:6" x14ac:dyDescent="0.3">
      <c r="C356" s="248">
        <f t="shared" si="1"/>
        <v>353</v>
      </c>
      <c r="D356" s="249" t="s">
        <v>794</v>
      </c>
      <c r="E356" s="248">
        <v>101026</v>
      </c>
      <c r="F356" s="248">
        <f>VLOOKUP(D356,[2]Sheet1!$C:$I,7,0)</f>
        <v>29558</v>
      </c>
    </row>
    <row r="357" spans="3:6" x14ac:dyDescent="0.3">
      <c r="C357" s="248">
        <f t="shared" si="1"/>
        <v>354</v>
      </c>
      <c r="D357" s="249" t="s">
        <v>795</v>
      </c>
      <c r="E357" s="248">
        <v>101027</v>
      </c>
      <c r="F357" s="248">
        <f>VLOOKUP(D357,[2]Sheet1!$C:$I,7,0)</f>
        <v>30921</v>
      </c>
    </row>
    <row r="358" spans="3:6" x14ac:dyDescent="0.3">
      <c r="C358" s="248">
        <f t="shared" si="1"/>
        <v>355</v>
      </c>
      <c r="D358" s="249" t="s">
        <v>796</v>
      </c>
      <c r="E358" s="248">
        <v>102001</v>
      </c>
      <c r="F358" s="248">
        <f>VLOOKUP(D358,[2]Sheet1!$C:$I,7,0)</f>
        <v>28555</v>
      </c>
    </row>
    <row r="359" spans="3:6" x14ac:dyDescent="0.3">
      <c r="C359" s="248">
        <f t="shared" si="1"/>
        <v>356</v>
      </c>
      <c r="D359" s="249" t="s">
        <v>797</v>
      </c>
      <c r="E359" s="248">
        <v>102002</v>
      </c>
      <c r="F359" s="248">
        <f>VLOOKUP(D359,[2]Sheet1!$C:$I,7,0)</f>
        <v>28839</v>
      </c>
    </row>
    <row r="360" spans="3:6" x14ac:dyDescent="0.3">
      <c r="C360" s="248">
        <f t="shared" si="1"/>
        <v>357</v>
      </c>
      <c r="D360" s="249" t="s">
        <v>798</v>
      </c>
      <c r="E360" s="248">
        <v>102003</v>
      </c>
      <c r="F360" s="248">
        <f>VLOOKUP(D360,[2]Sheet1!$C:$I,7,0)</f>
        <v>30013</v>
      </c>
    </row>
    <row r="361" spans="3:6" x14ac:dyDescent="0.3">
      <c r="C361" s="248">
        <f t="shared" si="1"/>
        <v>358</v>
      </c>
      <c r="D361" s="249" t="s">
        <v>799</v>
      </c>
      <c r="E361" s="248">
        <v>102004</v>
      </c>
      <c r="F361" s="248">
        <f>VLOOKUP(D361,[2]Sheet1!$C:$I,7,0)</f>
        <v>28564</v>
      </c>
    </row>
    <row r="362" spans="3:6" x14ac:dyDescent="0.3">
      <c r="C362" s="248">
        <f t="shared" si="1"/>
        <v>359</v>
      </c>
      <c r="D362" s="249" t="s">
        <v>800</v>
      </c>
      <c r="E362" s="248">
        <v>102005</v>
      </c>
      <c r="F362" s="248">
        <f>VLOOKUP(D362,[2]Sheet1!$C:$I,7,0)</f>
        <v>28037</v>
      </c>
    </row>
    <row r="363" spans="3:6" x14ac:dyDescent="0.3">
      <c r="C363" s="248">
        <f t="shared" si="1"/>
        <v>360</v>
      </c>
      <c r="D363" s="249" t="s">
        <v>801</v>
      </c>
      <c r="E363" s="248">
        <v>102006</v>
      </c>
      <c r="F363" s="248">
        <f>VLOOKUP(D363,[2]Sheet1!$C:$I,7,0)</f>
        <v>28826</v>
      </c>
    </row>
    <row r="364" spans="3:6" x14ac:dyDescent="0.3">
      <c r="C364" s="248">
        <f t="shared" si="1"/>
        <v>361</v>
      </c>
      <c r="D364" s="249" t="s">
        <v>802</v>
      </c>
      <c r="E364" s="248">
        <v>102007</v>
      </c>
      <c r="F364" s="248">
        <f>VLOOKUP(D364,[2]Sheet1!$C:$I,7,0)</f>
        <v>29420</v>
      </c>
    </row>
    <row r="365" spans="3:6" x14ac:dyDescent="0.3">
      <c r="C365" s="248">
        <f t="shared" si="1"/>
        <v>362</v>
      </c>
      <c r="D365" s="249" t="s">
        <v>803</v>
      </c>
      <c r="E365" s="248">
        <v>102008</v>
      </c>
      <c r="F365" s="248">
        <f>VLOOKUP(D365,[2]Sheet1!$C:$I,7,0)</f>
        <v>29301</v>
      </c>
    </row>
    <row r="366" spans="3:6" x14ac:dyDescent="0.3">
      <c r="C366" s="248">
        <f t="shared" si="1"/>
        <v>363</v>
      </c>
      <c r="D366" s="249" t="s">
        <v>804</v>
      </c>
      <c r="E366" s="248">
        <v>102009</v>
      </c>
      <c r="F366" s="248">
        <f>VLOOKUP(D366,[2]Sheet1!$C:$I,7,0)</f>
        <v>29228</v>
      </c>
    </row>
    <row r="367" spans="3:6" x14ac:dyDescent="0.3">
      <c r="C367" s="248">
        <f t="shared" si="1"/>
        <v>364</v>
      </c>
      <c r="D367" s="249" t="s">
        <v>805</v>
      </c>
      <c r="E367" s="248">
        <v>102010</v>
      </c>
      <c r="F367" s="248">
        <f>VLOOKUP(D367,[2]Sheet1!$C:$I,7,0)</f>
        <v>25017</v>
      </c>
    </row>
    <row r="368" spans="3:6" x14ac:dyDescent="0.3">
      <c r="C368" s="248">
        <f t="shared" si="1"/>
        <v>365</v>
      </c>
      <c r="D368" s="249" t="s">
        <v>806</v>
      </c>
      <c r="E368" s="248">
        <v>102011</v>
      </c>
      <c r="F368" s="248">
        <f>VLOOKUP(D368,[2]Sheet1!$C:$I,7,0)</f>
        <v>23894</v>
      </c>
    </row>
    <row r="369" spans="3:6" x14ac:dyDescent="0.3">
      <c r="C369" s="248">
        <f t="shared" si="1"/>
        <v>366</v>
      </c>
      <c r="D369" s="249" t="s">
        <v>807</v>
      </c>
      <c r="E369" s="248">
        <v>102012</v>
      </c>
      <c r="F369" s="248">
        <f>VLOOKUP(D369,[2]Sheet1!$C:$I,7,0)</f>
        <v>29285</v>
      </c>
    </row>
    <row r="370" spans="3:6" x14ac:dyDescent="0.3">
      <c r="C370" s="248">
        <f t="shared" si="1"/>
        <v>367</v>
      </c>
      <c r="D370" s="249" t="s">
        <v>808</v>
      </c>
      <c r="E370" s="248">
        <v>102013</v>
      </c>
      <c r="F370" s="248">
        <f>VLOOKUP(D370,[2]Sheet1!$C:$I,7,0)</f>
        <v>29366</v>
      </c>
    </row>
    <row r="371" spans="3:6" x14ac:dyDescent="0.3">
      <c r="C371" s="248">
        <f t="shared" si="1"/>
        <v>368</v>
      </c>
      <c r="D371" s="249" t="s">
        <v>809</v>
      </c>
      <c r="E371" s="248">
        <v>102014</v>
      </c>
      <c r="F371" s="248">
        <f>VLOOKUP(D371,[2]Sheet1!$C:$I,7,0)</f>
        <v>29316</v>
      </c>
    </row>
    <row r="372" spans="3:6" x14ac:dyDescent="0.3">
      <c r="C372" s="248">
        <f t="shared" si="1"/>
        <v>369</v>
      </c>
      <c r="D372" s="249" t="s">
        <v>810</v>
      </c>
      <c r="E372" s="248">
        <v>102015</v>
      </c>
      <c r="F372" s="248">
        <f>VLOOKUP(D372,[2]Sheet1!$C:$I,7,0)</f>
        <v>22129</v>
      </c>
    </row>
    <row r="373" spans="3:6" x14ac:dyDescent="0.3">
      <c r="C373" s="248">
        <f t="shared" si="1"/>
        <v>370</v>
      </c>
      <c r="D373" s="249" t="s">
        <v>811</v>
      </c>
      <c r="E373" s="248">
        <v>102016</v>
      </c>
      <c r="F373" s="248">
        <f>VLOOKUP(D373,[2]Sheet1!$C:$I,7,0)</f>
        <v>29906</v>
      </c>
    </row>
    <row r="374" spans="3:6" x14ac:dyDescent="0.3">
      <c r="C374" s="248">
        <f t="shared" si="1"/>
        <v>371</v>
      </c>
      <c r="D374" s="249" t="s">
        <v>812</v>
      </c>
      <c r="E374" s="248">
        <v>102017</v>
      </c>
      <c r="F374" s="248" t="e">
        <f>VLOOKUP(D374,[2]Sheet1!$C:$I,7,0)</f>
        <v>#N/A</v>
      </c>
    </row>
    <row r="375" spans="3:6" x14ac:dyDescent="0.3">
      <c r="C375" s="248">
        <f t="shared" si="1"/>
        <v>372</v>
      </c>
      <c r="D375" s="249" t="s">
        <v>813</v>
      </c>
      <c r="E375" s="248">
        <v>102018</v>
      </c>
      <c r="F375" s="248">
        <f>VLOOKUP(D375,[2]Sheet1!$C:$I,7,0)</f>
        <v>30073</v>
      </c>
    </row>
    <row r="376" spans="3:6" x14ac:dyDescent="0.3">
      <c r="C376" s="248">
        <f t="shared" si="1"/>
        <v>373</v>
      </c>
      <c r="D376" s="249" t="s">
        <v>814</v>
      </c>
      <c r="E376" s="248">
        <v>102019</v>
      </c>
      <c r="F376" s="248">
        <f>VLOOKUP(D376,[2]Sheet1!$C:$I,7,0)</f>
        <v>28775</v>
      </c>
    </row>
    <row r="377" spans="3:6" x14ac:dyDescent="0.3">
      <c r="C377" s="248">
        <f t="shared" si="1"/>
        <v>374</v>
      </c>
      <c r="D377" s="249" t="s">
        <v>815</v>
      </c>
      <c r="E377" s="248">
        <v>102020</v>
      </c>
      <c r="F377" s="248">
        <f>VLOOKUP(D377,[2]Sheet1!$C:$I,7,0)</f>
        <v>24552</v>
      </c>
    </row>
    <row r="378" spans="3:6" x14ac:dyDescent="0.3">
      <c r="C378" s="248">
        <f t="shared" si="1"/>
        <v>375</v>
      </c>
      <c r="D378" s="249" t="s">
        <v>816</v>
      </c>
      <c r="E378" s="248">
        <v>102021</v>
      </c>
      <c r="F378" s="248">
        <f>VLOOKUP(D378,[2]Sheet1!$C:$I,7,0)</f>
        <v>24597</v>
      </c>
    </row>
    <row r="379" spans="3:6" x14ac:dyDescent="0.3">
      <c r="C379" s="248">
        <f t="shared" si="1"/>
        <v>376</v>
      </c>
      <c r="D379" s="249" t="s">
        <v>817</v>
      </c>
      <c r="E379" s="248">
        <v>102022</v>
      </c>
      <c r="F379" s="248">
        <f>VLOOKUP(D379,[2]Sheet1!$C:$I,7,0)</f>
        <v>29452</v>
      </c>
    </row>
    <row r="380" spans="3:6" x14ac:dyDescent="0.3">
      <c r="C380" s="248">
        <f t="shared" si="1"/>
        <v>377</v>
      </c>
      <c r="D380" s="249" t="s">
        <v>818</v>
      </c>
      <c r="E380" s="248">
        <v>102023</v>
      </c>
      <c r="F380" s="248">
        <f>VLOOKUP(D380,[2]Sheet1!$C:$I,7,0)</f>
        <v>24596</v>
      </c>
    </row>
    <row r="381" spans="3:6" x14ac:dyDescent="0.3">
      <c r="C381" s="248">
        <f t="shared" si="1"/>
        <v>378</v>
      </c>
      <c r="D381" s="249" t="s">
        <v>819</v>
      </c>
      <c r="E381" s="248">
        <v>102024</v>
      </c>
      <c r="F381" s="248">
        <f>VLOOKUP(D381,[2]Sheet1!$C:$I,7,0)</f>
        <v>30078</v>
      </c>
    </row>
    <row r="382" spans="3:6" x14ac:dyDescent="0.3">
      <c r="C382" s="248">
        <f t="shared" si="1"/>
        <v>379</v>
      </c>
      <c r="D382" s="249" t="s">
        <v>820</v>
      </c>
      <c r="E382" s="248">
        <v>102025</v>
      </c>
      <c r="F382" s="248">
        <f>VLOOKUP(D382,[2]Sheet1!$C:$I,7,0)</f>
        <v>36120</v>
      </c>
    </row>
    <row r="383" spans="3:6" x14ac:dyDescent="0.3">
      <c r="C383" s="248">
        <f t="shared" si="1"/>
        <v>380</v>
      </c>
      <c r="D383" s="249" t="s">
        <v>821</v>
      </c>
      <c r="E383" s="248">
        <v>102026</v>
      </c>
      <c r="F383" s="248">
        <f>VLOOKUP(D383,[2]Sheet1!$C:$I,7,0)</f>
        <v>27875</v>
      </c>
    </row>
    <row r="384" spans="3:6" x14ac:dyDescent="0.3">
      <c r="C384" s="248">
        <f t="shared" si="1"/>
        <v>381</v>
      </c>
      <c r="D384" s="249" t="s">
        <v>822</v>
      </c>
      <c r="E384" s="248">
        <v>102027</v>
      </c>
      <c r="F384" s="248">
        <f>VLOOKUP(D384,[2]Sheet1!$C:$I,7,0)</f>
        <v>28061</v>
      </c>
    </row>
    <row r="385" spans="3:6" x14ac:dyDescent="0.3">
      <c r="C385" s="248">
        <f t="shared" si="1"/>
        <v>382</v>
      </c>
      <c r="D385" s="249" t="s">
        <v>823</v>
      </c>
      <c r="E385" s="248">
        <v>102028</v>
      </c>
      <c r="F385" s="248">
        <f>VLOOKUP(D385,[2]Sheet1!$C:$I,7,0)</f>
        <v>29387</v>
      </c>
    </row>
    <row r="386" spans="3:6" x14ac:dyDescent="0.3">
      <c r="C386" s="248">
        <f t="shared" si="1"/>
        <v>383</v>
      </c>
      <c r="D386" s="249" t="s">
        <v>824</v>
      </c>
      <c r="E386" s="248">
        <v>102029</v>
      </c>
      <c r="F386" s="248">
        <f>VLOOKUP(D386,[2]Sheet1!$C:$I,7,0)</f>
        <v>24585</v>
      </c>
    </row>
    <row r="387" spans="3:6" x14ac:dyDescent="0.3">
      <c r="C387" s="248">
        <f t="shared" si="1"/>
        <v>384</v>
      </c>
      <c r="D387" s="249" t="s">
        <v>825</v>
      </c>
      <c r="E387" s="248">
        <v>102030</v>
      </c>
      <c r="F387" s="248">
        <f>VLOOKUP(D387,[2]Sheet1!$C:$I,7,0)</f>
        <v>24960</v>
      </c>
    </row>
    <row r="388" spans="3:6" x14ac:dyDescent="0.3">
      <c r="C388" s="248">
        <f t="shared" si="1"/>
        <v>385</v>
      </c>
      <c r="D388" s="249" t="s">
        <v>826</v>
      </c>
      <c r="E388" s="248">
        <v>102031</v>
      </c>
      <c r="F388" s="248">
        <f>VLOOKUP(D388,[2]Sheet1!$C:$I,7,0)</f>
        <v>28318</v>
      </c>
    </row>
    <row r="389" spans="3:6" x14ac:dyDescent="0.3">
      <c r="C389" s="248">
        <f t="shared" ref="C389:C407" si="2">C388+1</f>
        <v>386</v>
      </c>
      <c r="D389" s="249" t="s">
        <v>827</v>
      </c>
      <c r="E389" s="248">
        <v>102032</v>
      </c>
      <c r="F389" s="248">
        <f>VLOOKUP(D389,[2]Sheet1!$C:$I,7,0)</f>
        <v>28663</v>
      </c>
    </row>
    <row r="390" spans="3:6" x14ac:dyDescent="0.3">
      <c r="C390" s="248">
        <f t="shared" si="2"/>
        <v>387</v>
      </c>
      <c r="D390" s="249" t="s">
        <v>828</v>
      </c>
      <c r="E390" s="248">
        <v>102033</v>
      </c>
      <c r="F390" s="248">
        <f>VLOOKUP(D390,[2]Sheet1!$C:$I,7,0)</f>
        <v>28992</v>
      </c>
    </row>
    <row r="391" spans="3:6" x14ac:dyDescent="0.3">
      <c r="C391" s="248">
        <f t="shared" si="2"/>
        <v>388</v>
      </c>
      <c r="D391" s="249" t="s">
        <v>829</v>
      </c>
      <c r="E391" s="248">
        <v>102034</v>
      </c>
      <c r="F391" s="248">
        <f>VLOOKUP(D391,[2]Sheet1!$C:$I,7,0)</f>
        <v>32054</v>
      </c>
    </row>
    <row r="392" spans="3:6" x14ac:dyDescent="0.3">
      <c r="C392" s="248">
        <f t="shared" si="2"/>
        <v>389</v>
      </c>
      <c r="D392" s="249" t="s">
        <v>830</v>
      </c>
      <c r="E392" s="248">
        <v>102035</v>
      </c>
      <c r="F392" s="248">
        <f>VLOOKUP(D392,[2]Sheet1!$C:$I,7,0)</f>
        <v>24582</v>
      </c>
    </row>
    <row r="393" spans="3:6" x14ac:dyDescent="0.3">
      <c r="C393" s="248">
        <f t="shared" si="2"/>
        <v>390</v>
      </c>
      <c r="D393" s="249" t="s">
        <v>831</v>
      </c>
      <c r="E393" s="248">
        <v>102036</v>
      </c>
      <c r="F393" s="248">
        <f>VLOOKUP(D393,[2]Sheet1!$C:$I,7,0)</f>
        <v>28110</v>
      </c>
    </row>
    <row r="394" spans="3:6" x14ac:dyDescent="0.3">
      <c r="C394" s="248">
        <f t="shared" si="2"/>
        <v>391</v>
      </c>
      <c r="D394" s="249" t="s">
        <v>832</v>
      </c>
      <c r="E394" s="248">
        <v>102037</v>
      </c>
      <c r="F394" s="248">
        <f>VLOOKUP(D394,[2]Sheet1!$C:$I,7,0)</f>
        <v>24603</v>
      </c>
    </row>
    <row r="395" spans="3:6" x14ac:dyDescent="0.3">
      <c r="C395" s="248">
        <f t="shared" si="2"/>
        <v>392</v>
      </c>
      <c r="D395" s="249" t="s">
        <v>833</v>
      </c>
      <c r="E395" s="248">
        <v>102038</v>
      </c>
      <c r="F395" s="248">
        <f>VLOOKUP(D395,[2]Sheet1!$C:$I,7,0)</f>
        <v>29270</v>
      </c>
    </row>
    <row r="396" spans="3:6" x14ac:dyDescent="0.3">
      <c r="C396" s="248">
        <f t="shared" si="2"/>
        <v>393</v>
      </c>
      <c r="D396" s="249" t="s">
        <v>834</v>
      </c>
      <c r="E396" s="248">
        <v>102039</v>
      </c>
      <c r="F396" s="248">
        <f>VLOOKUP(D396,[2]Sheet1!$C:$I,7,0)</f>
        <v>29417</v>
      </c>
    </row>
    <row r="397" spans="3:6" x14ac:dyDescent="0.3">
      <c r="C397" s="248">
        <f t="shared" si="2"/>
        <v>394</v>
      </c>
      <c r="D397" s="249" t="s">
        <v>835</v>
      </c>
      <c r="E397" s="248">
        <v>102040</v>
      </c>
      <c r="F397" s="248">
        <f>VLOOKUP(D397,[2]Sheet1!$C:$I,7,0)</f>
        <v>29125</v>
      </c>
    </row>
    <row r="398" spans="3:6" x14ac:dyDescent="0.3">
      <c r="C398" s="248">
        <f t="shared" si="2"/>
        <v>395</v>
      </c>
      <c r="D398" s="249" t="s">
        <v>836</v>
      </c>
      <c r="E398" s="248">
        <v>102041</v>
      </c>
      <c r="F398" s="248">
        <f>VLOOKUP(D398,[2]Sheet1!$C:$I,7,0)</f>
        <v>28631</v>
      </c>
    </row>
    <row r="399" spans="3:6" x14ac:dyDescent="0.3">
      <c r="C399" s="248">
        <f t="shared" si="2"/>
        <v>396</v>
      </c>
      <c r="D399" s="249" t="s">
        <v>837</v>
      </c>
      <c r="E399" s="248">
        <v>102042</v>
      </c>
      <c r="F399" s="248">
        <f>VLOOKUP(D399,[2]Sheet1!$C:$I,7,0)</f>
        <v>24599</v>
      </c>
    </row>
    <row r="400" spans="3:6" x14ac:dyDescent="0.3">
      <c r="C400" s="248">
        <f t="shared" si="2"/>
        <v>397</v>
      </c>
      <c r="D400" s="249" t="s">
        <v>838</v>
      </c>
      <c r="E400" s="248">
        <v>102043</v>
      </c>
      <c r="F400" s="248">
        <f>VLOOKUP(D400,[2]Sheet1!$C:$I,7,0)</f>
        <v>24605</v>
      </c>
    </row>
    <row r="401" spans="3:6" x14ac:dyDescent="0.3">
      <c r="C401" s="248">
        <f t="shared" si="2"/>
        <v>398</v>
      </c>
      <c r="D401" s="249" t="s">
        <v>839</v>
      </c>
      <c r="E401" s="248">
        <v>102044</v>
      </c>
      <c r="F401" s="248">
        <f>VLOOKUP(D401,[2]Sheet1!$C:$I,7,0)</f>
        <v>22698</v>
      </c>
    </row>
    <row r="402" spans="3:6" x14ac:dyDescent="0.3">
      <c r="C402" s="248">
        <f t="shared" si="2"/>
        <v>399</v>
      </c>
      <c r="D402" s="249" t="s">
        <v>840</v>
      </c>
      <c r="E402" s="248">
        <v>102045</v>
      </c>
      <c r="F402" s="248">
        <f>VLOOKUP(D402,[2]Sheet1!$C:$I,7,0)</f>
        <v>27797</v>
      </c>
    </row>
    <row r="403" spans="3:6" x14ac:dyDescent="0.3">
      <c r="C403" s="248">
        <f t="shared" si="2"/>
        <v>400</v>
      </c>
      <c r="D403" s="249" t="s">
        <v>841</v>
      </c>
      <c r="E403" s="248">
        <v>102046</v>
      </c>
      <c r="F403" s="248">
        <f>VLOOKUP(D403,[2]Sheet1!$C:$I,7,0)</f>
        <v>29395</v>
      </c>
    </row>
    <row r="404" spans="3:6" x14ac:dyDescent="0.3">
      <c r="C404" s="248">
        <f t="shared" si="2"/>
        <v>401</v>
      </c>
      <c r="D404" s="249" t="s">
        <v>842</v>
      </c>
      <c r="E404" s="248">
        <v>102047</v>
      </c>
      <c r="F404" s="248">
        <f>VLOOKUP(D404,[2]Sheet1!$C:$I,7,0)</f>
        <v>24600</v>
      </c>
    </row>
    <row r="405" spans="3:6" x14ac:dyDescent="0.3">
      <c r="C405" s="248">
        <f t="shared" si="2"/>
        <v>402</v>
      </c>
      <c r="D405" s="249" t="s">
        <v>843</v>
      </c>
      <c r="E405" s="248">
        <v>102048</v>
      </c>
      <c r="F405" s="248">
        <f>VLOOKUP(D405,[2]Sheet1!$C:$I,7,0)</f>
        <v>29467</v>
      </c>
    </row>
    <row r="406" spans="3:6" x14ac:dyDescent="0.3">
      <c r="C406" s="248">
        <f t="shared" si="2"/>
        <v>403</v>
      </c>
      <c r="D406" s="249" t="s">
        <v>844</v>
      </c>
      <c r="E406" s="248">
        <v>102049</v>
      </c>
      <c r="F406" s="248">
        <f>VLOOKUP(D406,[2]Sheet1!$C:$I,7,0)</f>
        <v>24589</v>
      </c>
    </row>
    <row r="407" spans="3:6" x14ac:dyDescent="0.3">
      <c r="C407" s="248">
        <f t="shared" si="2"/>
        <v>404</v>
      </c>
      <c r="D407" s="249" t="s">
        <v>845</v>
      </c>
      <c r="E407" s="248">
        <v>102050</v>
      </c>
      <c r="F407" s="248">
        <f>VLOOKUP(D407,[2]Sheet1!$C:$I,7,0)</f>
        <v>24572</v>
      </c>
    </row>
  </sheetData>
  <autoFilter ref="C3:F407" xr:uid="{9752B566-4792-4DEB-BAC7-A9554C655946}"/>
  <sortState xmlns:xlrd2="http://schemas.microsoft.com/office/spreadsheetml/2017/richdata2" ref="D4:D260">
    <sortCondition ref="D1:D260"/>
  </sortState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B924-588C-47C7-B087-6A804072332D}">
  <sheetPr codeName="Foglio18">
    <tabColor theme="9" tint="0.79998168889431442"/>
  </sheetPr>
  <dimension ref="C3:F52"/>
  <sheetViews>
    <sheetView showGridLines="0" workbookViewId="0">
      <selection activeCell="G12" sqref="G12"/>
    </sheetView>
  </sheetViews>
  <sheetFormatPr defaultRowHeight="14.4" x14ac:dyDescent="0.3"/>
  <cols>
    <col min="4" max="4" width="51.33203125" bestFit="1" customWidth="1"/>
    <col min="5" max="5" width="11.77734375" bestFit="1" customWidth="1"/>
  </cols>
  <sheetData>
    <row r="3" spans="3:6" ht="27.6" x14ac:dyDescent="0.3">
      <c r="C3" s="247" t="s">
        <v>269</v>
      </c>
      <c r="D3" s="247" t="s">
        <v>7</v>
      </c>
      <c r="E3" s="247" t="s">
        <v>1296</v>
      </c>
      <c r="F3" s="247" t="s">
        <v>233</v>
      </c>
    </row>
    <row r="4" spans="3:6" x14ac:dyDescent="0.3">
      <c r="C4">
        <v>1</v>
      </c>
      <c r="D4" t="s">
        <v>1198</v>
      </c>
      <c r="E4" t="s">
        <v>1199</v>
      </c>
      <c r="F4">
        <v>30407</v>
      </c>
    </row>
    <row r="5" spans="3:6" x14ac:dyDescent="0.3">
      <c r="C5">
        <f>C4+1</f>
        <v>2</v>
      </c>
      <c r="D5" t="s">
        <v>1200</v>
      </c>
      <c r="E5" t="s">
        <v>1201</v>
      </c>
      <c r="F5">
        <v>39412</v>
      </c>
    </row>
    <row r="6" spans="3:6" x14ac:dyDescent="0.3">
      <c r="C6">
        <f t="shared" ref="C6:C52" si="0">C5+1</f>
        <v>3</v>
      </c>
      <c r="D6" t="s">
        <v>1202</v>
      </c>
      <c r="E6" t="s">
        <v>1203</v>
      </c>
      <c r="F6">
        <v>44147</v>
      </c>
    </row>
    <row r="7" spans="3:6" x14ac:dyDescent="0.3">
      <c r="C7">
        <f t="shared" si="0"/>
        <v>4</v>
      </c>
      <c r="D7" t="s">
        <v>1204</v>
      </c>
      <c r="E7" t="s">
        <v>1205</v>
      </c>
      <c r="F7">
        <v>41211</v>
      </c>
    </row>
    <row r="8" spans="3:6" x14ac:dyDescent="0.3">
      <c r="C8">
        <f t="shared" si="0"/>
        <v>5</v>
      </c>
      <c r="D8" t="s">
        <v>1206</v>
      </c>
      <c r="E8" t="s">
        <v>1207</v>
      </c>
      <c r="F8">
        <v>39814</v>
      </c>
    </row>
    <row r="9" spans="3:6" x14ac:dyDescent="0.3">
      <c r="C9">
        <f t="shared" si="0"/>
        <v>6</v>
      </c>
      <c r="D9" t="s">
        <v>1208</v>
      </c>
      <c r="E9" t="s">
        <v>1209</v>
      </c>
      <c r="F9">
        <v>33634</v>
      </c>
    </row>
    <row r="10" spans="3:6" x14ac:dyDescent="0.3">
      <c r="C10">
        <f t="shared" si="0"/>
        <v>7</v>
      </c>
      <c r="D10" t="s">
        <v>1210</v>
      </c>
      <c r="E10" t="s">
        <v>1211</v>
      </c>
      <c r="F10">
        <v>37535</v>
      </c>
    </row>
    <row r="11" spans="3:6" x14ac:dyDescent="0.3">
      <c r="C11">
        <f t="shared" si="0"/>
        <v>8</v>
      </c>
      <c r="D11" t="s">
        <v>1212</v>
      </c>
      <c r="E11" t="s">
        <v>1213</v>
      </c>
      <c r="F11">
        <v>13636</v>
      </c>
    </row>
    <row r="12" spans="3:6" x14ac:dyDescent="0.3">
      <c r="C12">
        <f t="shared" si="0"/>
        <v>9</v>
      </c>
      <c r="D12" t="s">
        <v>1214</v>
      </c>
      <c r="E12" t="s">
        <v>1215</v>
      </c>
      <c r="F12">
        <v>30058</v>
      </c>
    </row>
    <row r="13" spans="3:6" x14ac:dyDescent="0.3">
      <c r="C13">
        <f t="shared" si="0"/>
        <v>10</v>
      </c>
      <c r="D13" t="s">
        <v>1216</v>
      </c>
      <c r="E13" t="s">
        <v>1217</v>
      </c>
      <c r="F13">
        <v>29991</v>
      </c>
    </row>
    <row r="14" spans="3:6" x14ac:dyDescent="0.3">
      <c r="C14">
        <f t="shared" si="0"/>
        <v>11</v>
      </c>
      <c r="D14" t="s">
        <v>1218</v>
      </c>
      <c r="E14" t="s">
        <v>1219</v>
      </c>
      <c r="F14">
        <v>35835</v>
      </c>
    </row>
    <row r="15" spans="3:6" x14ac:dyDescent="0.3">
      <c r="C15">
        <f t="shared" si="0"/>
        <v>12</v>
      </c>
      <c r="D15" t="s">
        <v>1220</v>
      </c>
      <c r="E15" t="s">
        <v>1221</v>
      </c>
      <c r="F15">
        <v>39489</v>
      </c>
    </row>
    <row r="16" spans="3:6" x14ac:dyDescent="0.3">
      <c r="C16">
        <f t="shared" si="0"/>
        <v>13</v>
      </c>
      <c r="D16" t="s">
        <v>1222</v>
      </c>
      <c r="E16" t="s">
        <v>1223</v>
      </c>
      <c r="F16">
        <v>43826</v>
      </c>
    </row>
    <row r="17" spans="3:6" x14ac:dyDescent="0.3">
      <c r="C17">
        <f t="shared" si="0"/>
        <v>14</v>
      </c>
      <c r="D17" t="s">
        <v>1224</v>
      </c>
      <c r="E17" t="s">
        <v>1225</v>
      </c>
      <c r="F17">
        <v>35363</v>
      </c>
    </row>
    <row r="18" spans="3:6" x14ac:dyDescent="0.3">
      <c r="C18">
        <f t="shared" si="0"/>
        <v>15</v>
      </c>
      <c r="D18" t="s">
        <v>1226</v>
      </c>
      <c r="E18" t="s">
        <v>1227</v>
      </c>
      <c r="F18">
        <v>36130</v>
      </c>
    </row>
    <row r="19" spans="3:6" x14ac:dyDescent="0.3">
      <c r="C19">
        <f t="shared" si="0"/>
        <v>16</v>
      </c>
      <c r="D19" t="s">
        <v>1228</v>
      </c>
      <c r="E19" t="s">
        <v>1229</v>
      </c>
      <c r="F19">
        <v>30330</v>
      </c>
    </row>
    <row r="20" spans="3:6" x14ac:dyDescent="0.3">
      <c r="C20">
        <f t="shared" si="0"/>
        <v>17</v>
      </c>
      <c r="D20" t="s">
        <v>1230</v>
      </c>
      <c r="E20" t="s">
        <v>1231</v>
      </c>
      <c r="F20">
        <v>30175</v>
      </c>
    </row>
    <row r="21" spans="3:6" x14ac:dyDescent="0.3">
      <c r="C21">
        <f t="shared" si="0"/>
        <v>18</v>
      </c>
      <c r="D21" t="s">
        <v>1232</v>
      </c>
      <c r="E21" t="s">
        <v>1233</v>
      </c>
      <c r="F21">
        <v>30336</v>
      </c>
    </row>
    <row r="22" spans="3:6" x14ac:dyDescent="0.3">
      <c r="C22">
        <f t="shared" si="0"/>
        <v>19</v>
      </c>
      <c r="D22" t="s">
        <v>1234</v>
      </c>
      <c r="E22" t="s">
        <v>1235</v>
      </c>
      <c r="F22">
        <v>39483</v>
      </c>
    </row>
    <row r="23" spans="3:6" x14ac:dyDescent="0.3">
      <c r="C23">
        <f t="shared" si="0"/>
        <v>20</v>
      </c>
      <c r="D23" t="s">
        <v>1236</v>
      </c>
      <c r="E23" t="s">
        <v>1237</v>
      </c>
      <c r="F23">
        <v>22687</v>
      </c>
    </row>
    <row r="24" spans="3:6" x14ac:dyDescent="0.3">
      <c r="C24">
        <f t="shared" si="0"/>
        <v>21</v>
      </c>
      <c r="D24" t="s">
        <v>1238</v>
      </c>
      <c r="E24" t="s">
        <v>1239</v>
      </c>
      <c r="F24">
        <v>35919</v>
      </c>
    </row>
    <row r="25" spans="3:6" x14ac:dyDescent="0.3">
      <c r="C25">
        <f t="shared" si="0"/>
        <v>22</v>
      </c>
      <c r="D25" t="s">
        <v>1240</v>
      </c>
      <c r="E25" t="s">
        <v>1241</v>
      </c>
      <c r="F25">
        <v>36318</v>
      </c>
    </row>
    <row r="26" spans="3:6" x14ac:dyDescent="0.3">
      <c r="C26">
        <f t="shared" si="0"/>
        <v>23</v>
      </c>
      <c r="D26" t="s">
        <v>1242</v>
      </c>
      <c r="E26" t="s">
        <v>1243</v>
      </c>
      <c r="F26">
        <v>33529</v>
      </c>
    </row>
    <row r="27" spans="3:6" x14ac:dyDescent="0.3">
      <c r="C27">
        <f t="shared" si="0"/>
        <v>24</v>
      </c>
      <c r="D27" t="s">
        <v>1244</v>
      </c>
      <c r="E27" t="s">
        <v>1245</v>
      </c>
      <c r="F27">
        <v>41363</v>
      </c>
    </row>
    <row r="28" spans="3:6" x14ac:dyDescent="0.3">
      <c r="C28">
        <f t="shared" si="0"/>
        <v>25</v>
      </c>
      <c r="D28" t="s">
        <v>1246</v>
      </c>
      <c r="E28" t="s">
        <v>1247</v>
      </c>
      <c r="F28">
        <v>37061</v>
      </c>
    </row>
    <row r="29" spans="3:6" x14ac:dyDescent="0.3">
      <c r="C29">
        <f t="shared" si="0"/>
        <v>26</v>
      </c>
      <c r="D29" t="s">
        <v>1248</v>
      </c>
      <c r="E29" t="s">
        <v>1249</v>
      </c>
      <c r="F29">
        <v>44327</v>
      </c>
    </row>
    <row r="30" spans="3:6" x14ac:dyDescent="0.3">
      <c r="C30">
        <f t="shared" si="0"/>
        <v>27</v>
      </c>
      <c r="D30" t="s">
        <v>1250</v>
      </c>
      <c r="E30" t="s">
        <v>1251</v>
      </c>
      <c r="F30">
        <v>44191</v>
      </c>
    </row>
    <row r="31" spans="3:6" x14ac:dyDescent="0.3">
      <c r="C31">
        <f t="shared" si="0"/>
        <v>28</v>
      </c>
      <c r="D31" t="s">
        <v>1252</v>
      </c>
      <c r="E31" t="s">
        <v>1253</v>
      </c>
      <c r="F31">
        <v>38625</v>
      </c>
    </row>
    <row r="32" spans="3:6" x14ac:dyDescent="0.3">
      <c r="C32">
        <f t="shared" si="0"/>
        <v>29</v>
      </c>
      <c r="D32" t="s">
        <v>1254</v>
      </c>
      <c r="E32" t="s">
        <v>1255</v>
      </c>
      <c r="F32">
        <v>30360</v>
      </c>
    </row>
    <row r="33" spans="3:6" x14ac:dyDescent="0.3">
      <c r="C33">
        <f t="shared" si="0"/>
        <v>30</v>
      </c>
      <c r="D33" t="s">
        <v>1256</v>
      </c>
      <c r="E33" t="s">
        <v>1257</v>
      </c>
      <c r="F33">
        <v>39480</v>
      </c>
    </row>
    <row r="34" spans="3:6" x14ac:dyDescent="0.3">
      <c r="C34">
        <f t="shared" si="0"/>
        <v>31</v>
      </c>
      <c r="D34" t="s">
        <v>1258</v>
      </c>
      <c r="E34" t="s">
        <v>1259</v>
      </c>
      <c r="F34">
        <v>43606</v>
      </c>
    </row>
    <row r="35" spans="3:6" x14ac:dyDescent="0.3">
      <c r="C35">
        <f t="shared" si="0"/>
        <v>32</v>
      </c>
      <c r="D35" t="s">
        <v>1260</v>
      </c>
      <c r="E35" t="s">
        <v>1261</v>
      </c>
      <c r="F35">
        <v>30325</v>
      </c>
    </row>
    <row r="36" spans="3:6" x14ac:dyDescent="0.3">
      <c r="C36">
        <f t="shared" si="0"/>
        <v>33</v>
      </c>
      <c r="D36" t="s">
        <v>1262</v>
      </c>
      <c r="E36" t="s">
        <v>1263</v>
      </c>
      <c r="F36">
        <v>30098</v>
      </c>
    </row>
    <row r="37" spans="3:6" x14ac:dyDescent="0.3">
      <c r="C37">
        <f t="shared" si="0"/>
        <v>34</v>
      </c>
      <c r="D37" t="s">
        <v>1264</v>
      </c>
      <c r="E37" t="s">
        <v>1265</v>
      </c>
      <c r="F37">
        <v>30167</v>
      </c>
    </row>
    <row r="38" spans="3:6" x14ac:dyDescent="0.3">
      <c r="C38">
        <f t="shared" si="0"/>
        <v>35</v>
      </c>
      <c r="D38" t="s">
        <v>1266</v>
      </c>
      <c r="E38" t="s">
        <v>1267</v>
      </c>
      <c r="F38">
        <v>40312</v>
      </c>
    </row>
    <row r="39" spans="3:6" x14ac:dyDescent="0.3">
      <c r="C39">
        <f t="shared" si="0"/>
        <v>36</v>
      </c>
      <c r="D39" t="s">
        <v>1268</v>
      </c>
      <c r="E39" t="s">
        <v>1269</v>
      </c>
      <c r="F39">
        <v>39431</v>
      </c>
    </row>
    <row r="40" spans="3:6" x14ac:dyDescent="0.3">
      <c r="C40">
        <f t="shared" si="0"/>
        <v>37</v>
      </c>
      <c r="D40" t="s">
        <v>1270</v>
      </c>
      <c r="E40" t="s">
        <v>1271</v>
      </c>
      <c r="F40">
        <v>41487</v>
      </c>
    </row>
    <row r="41" spans="3:6" x14ac:dyDescent="0.3">
      <c r="C41">
        <f t="shared" si="0"/>
        <v>38</v>
      </c>
      <c r="D41" t="s">
        <v>1272</v>
      </c>
      <c r="E41" t="s">
        <v>1273</v>
      </c>
      <c r="F41">
        <v>38173</v>
      </c>
    </row>
    <row r="42" spans="3:6" x14ac:dyDescent="0.3">
      <c r="C42">
        <f t="shared" si="0"/>
        <v>39</v>
      </c>
      <c r="D42" t="s">
        <v>1274</v>
      </c>
      <c r="E42" t="s">
        <v>1275</v>
      </c>
      <c r="F42">
        <v>36326</v>
      </c>
    </row>
    <row r="43" spans="3:6" x14ac:dyDescent="0.3">
      <c r="C43">
        <f t="shared" si="0"/>
        <v>40</v>
      </c>
      <c r="D43" t="s">
        <v>1276</v>
      </c>
      <c r="E43" t="s">
        <v>1277</v>
      </c>
      <c r="F43">
        <v>30072</v>
      </c>
    </row>
    <row r="44" spans="3:6" x14ac:dyDescent="0.3">
      <c r="C44">
        <f t="shared" si="0"/>
        <v>41</v>
      </c>
      <c r="D44" t="s">
        <v>1278</v>
      </c>
      <c r="E44" t="s">
        <v>1279</v>
      </c>
      <c r="F44">
        <v>35930</v>
      </c>
    </row>
    <row r="45" spans="3:6" x14ac:dyDescent="0.3">
      <c r="C45">
        <f t="shared" si="0"/>
        <v>42</v>
      </c>
      <c r="D45" t="s">
        <v>1280</v>
      </c>
      <c r="E45" t="s">
        <v>1281</v>
      </c>
      <c r="F45">
        <v>29963</v>
      </c>
    </row>
    <row r="46" spans="3:6" x14ac:dyDescent="0.3">
      <c r="C46">
        <f t="shared" si="0"/>
        <v>43</v>
      </c>
      <c r="D46" t="s">
        <v>1282</v>
      </c>
      <c r="E46" t="s">
        <v>1283</v>
      </c>
      <c r="F46">
        <v>21586</v>
      </c>
    </row>
    <row r="47" spans="3:6" x14ac:dyDescent="0.3">
      <c r="C47">
        <f t="shared" si="0"/>
        <v>44</v>
      </c>
      <c r="D47" t="s">
        <v>1284</v>
      </c>
      <c r="E47" t="s">
        <v>1285</v>
      </c>
      <c r="F47">
        <v>39533</v>
      </c>
    </row>
    <row r="48" spans="3:6" x14ac:dyDescent="0.3">
      <c r="C48">
        <f t="shared" si="0"/>
        <v>45</v>
      </c>
      <c r="D48" t="s">
        <v>1286</v>
      </c>
      <c r="E48" t="s">
        <v>1287</v>
      </c>
      <c r="F48">
        <v>39424</v>
      </c>
    </row>
    <row r="49" spans="3:6" x14ac:dyDescent="0.3">
      <c r="C49">
        <f t="shared" si="0"/>
        <v>46</v>
      </c>
      <c r="D49" t="s">
        <v>1288</v>
      </c>
      <c r="E49" t="s">
        <v>1289</v>
      </c>
      <c r="F49">
        <v>43795</v>
      </c>
    </row>
    <row r="50" spans="3:6" x14ac:dyDescent="0.3">
      <c r="C50">
        <f t="shared" si="0"/>
        <v>47</v>
      </c>
      <c r="D50" t="s">
        <v>1290</v>
      </c>
      <c r="E50" t="s">
        <v>1291</v>
      </c>
      <c r="F50">
        <v>36107</v>
      </c>
    </row>
    <row r="51" spans="3:6" x14ac:dyDescent="0.3">
      <c r="C51">
        <f t="shared" si="0"/>
        <v>48</v>
      </c>
      <c r="D51" t="s">
        <v>1292</v>
      </c>
      <c r="E51" t="s">
        <v>1293</v>
      </c>
      <c r="F51">
        <v>44574</v>
      </c>
    </row>
    <row r="52" spans="3:6" x14ac:dyDescent="0.3">
      <c r="C52">
        <f t="shared" si="0"/>
        <v>49</v>
      </c>
      <c r="D52" t="s">
        <v>1294</v>
      </c>
      <c r="E52" t="s">
        <v>1295</v>
      </c>
      <c r="F52">
        <v>41249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CBC2-07E3-4E9C-810A-8990BB5055B3}">
  <sheetPr codeName="Foglio19">
    <tabColor theme="0" tint="-0.499984740745262"/>
  </sheetPr>
  <dimension ref="A1:AL413"/>
  <sheetViews>
    <sheetView topLeftCell="D3" zoomScale="60" zoomScaleNormal="60" workbookViewId="0">
      <selection activeCell="B35" sqref="B35"/>
    </sheetView>
  </sheetViews>
  <sheetFormatPr defaultColWidth="9.109375" defaultRowHeight="25.5" customHeight="1" x14ac:dyDescent="0.3"/>
  <cols>
    <col min="1" max="1" width="8.33203125" style="23" customWidth="1"/>
    <col min="2" max="2" width="47.33203125" style="5" customWidth="1"/>
    <col min="3" max="3" width="28.88671875" style="23" customWidth="1"/>
    <col min="4" max="4" width="28.88671875" style="32" customWidth="1"/>
    <col min="5" max="6" width="28.88671875" style="5" customWidth="1"/>
    <col min="7" max="7" width="28.109375" style="5" customWidth="1"/>
    <col min="8" max="8" width="9.88671875" style="23" customWidth="1"/>
    <col min="9" max="9" width="42.109375" style="5" customWidth="1"/>
    <col min="10" max="10" width="18.33203125" style="5" customWidth="1"/>
    <col min="11" max="11" width="9" style="5" customWidth="1"/>
    <col min="12" max="13" width="9.109375" style="5"/>
    <col min="14" max="14" width="9.109375" style="32"/>
    <col min="15" max="22" width="12.88671875" style="32" customWidth="1"/>
    <col min="23" max="24" width="9" style="5" customWidth="1"/>
    <col min="25" max="25" width="14.109375" style="5" customWidth="1"/>
    <col min="26" max="26" width="9.109375" style="5"/>
    <col min="27" max="27" width="25.5546875" style="52" hidden="1" customWidth="1"/>
    <col min="28" max="33" width="18.109375" style="52" hidden="1" customWidth="1"/>
    <col min="34" max="34" width="23.109375" style="5" hidden="1" customWidth="1"/>
    <col min="35" max="36" width="23.109375" style="5" bestFit="1" customWidth="1"/>
    <col min="37" max="37" width="23.44140625" style="5" bestFit="1" customWidth="1"/>
    <col min="38" max="16384" width="9.109375" style="5"/>
  </cols>
  <sheetData>
    <row r="1" spans="1:38" s="2" customFormat="1" ht="33" customHeight="1" thickBot="1" x14ac:dyDescent="0.45">
      <c r="A1" s="22"/>
      <c r="B1" s="1" t="s">
        <v>0</v>
      </c>
      <c r="C1" s="25"/>
      <c r="D1" s="25"/>
      <c r="E1" s="1"/>
      <c r="F1" s="1"/>
      <c r="G1" s="1"/>
      <c r="H1" s="25"/>
      <c r="I1" s="1"/>
      <c r="J1" s="1"/>
      <c r="N1" s="22"/>
      <c r="O1" s="22"/>
      <c r="P1" s="22"/>
      <c r="Q1" s="22"/>
      <c r="R1" s="22"/>
      <c r="S1" s="22"/>
      <c r="T1" s="22"/>
      <c r="U1" s="22"/>
      <c r="V1" s="22"/>
      <c r="AA1" s="50"/>
      <c r="AB1" s="50"/>
      <c r="AC1" s="50"/>
      <c r="AD1" s="50"/>
      <c r="AE1" s="50"/>
      <c r="AF1" s="50"/>
      <c r="AG1" s="50"/>
    </row>
    <row r="2" spans="1:38" s="41" customFormat="1" ht="25.5" customHeight="1" thickTop="1" x14ac:dyDescent="0.4">
      <c r="A2" s="39"/>
      <c r="B2" s="40"/>
      <c r="C2" s="23"/>
      <c r="D2" s="32"/>
      <c r="E2" s="4"/>
      <c r="F2" s="5"/>
      <c r="G2" s="4"/>
      <c r="H2" s="27"/>
      <c r="I2" s="4"/>
      <c r="J2" s="4"/>
      <c r="N2" s="39"/>
      <c r="O2" s="39"/>
      <c r="P2" s="39"/>
      <c r="Q2" s="39"/>
      <c r="R2" s="39"/>
      <c r="S2" s="39"/>
      <c r="T2" s="39"/>
      <c r="U2" s="39"/>
      <c r="V2" s="39"/>
      <c r="AA2" s="51"/>
      <c r="AB2" s="51"/>
      <c r="AC2" s="51"/>
      <c r="AD2" s="51"/>
      <c r="AE2" s="51"/>
      <c r="AF2" s="51"/>
      <c r="AG2" s="51"/>
    </row>
    <row r="3" spans="1:38" ht="25.5" customHeight="1" x14ac:dyDescent="0.3">
      <c r="B3" s="76"/>
      <c r="C3" s="75">
        <v>2021</v>
      </c>
      <c r="D3" s="35">
        <v>2022</v>
      </c>
      <c r="E3" s="35">
        <v>2023</v>
      </c>
      <c r="F3" s="35">
        <v>2024</v>
      </c>
      <c r="W3" s="98"/>
    </row>
    <row r="4" spans="1:38" ht="25.5" customHeight="1" x14ac:dyDescent="0.3">
      <c r="B4" s="77" t="s">
        <v>81</v>
      </c>
      <c r="C4" s="81">
        <v>1E-3</v>
      </c>
      <c r="D4" s="82">
        <v>2E-3</v>
      </c>
      <c r="E4" s="82">
        <v>0</v>
      </c>
      <c r="F4" s="82">
        <v>0</v>
      </c>
      <c r="W4" s="98"/>
    </row>
    <row r="5" spans="1:38" ht="25.5" customHeight="1" x14ac:dyDescent="0.3">
      <c r="B5" s="11"/>
      <c r="C5" s="73">
        <v>2022</v>
      </c>
      <c r="D5" s="73">
        <v>2023</v>
      </c>
      <c r="E5" s="73">
        <v>2024</v>
      </c>
      <c r="F5" s="73">
        <v>2025</v>
      </c>
      <c r="W5" s="98"/>
    </row>
    <row r="6" spans="1:38" ht="25.5" customHeight="1" x14ac:dyDescent="0.4">
      <c r="B6" s="74" t="s">
        <v>8</v>
      </c>
      <c r="C6" s="81">
        <v>1.7000000000000001E-2</v>
      </c>
      <c r="D6" s="141">
        <v>1.7000000000000001E-2</v>
      </c>
      <c r="E6" s="141">
        <v>1.7000000000000001E-2</v>
      </c>
      <c r="F6" s="141">
        <v>1.7000000000000001E-2</v>
      </c>
      <c r="N6" s="34" t="s">
        <v>82</v>
      </c>
    </row>
    <row r="7" spans="1:38" ht="25.5" customHeight="1" x14ac:dyDescent="0.3">
      <c r="A7" s="30" t="s">
        <v>71</v>
      </c>
      <c r="B7" s="34" t="s">
        <v>83</v>
      </c>
      <c r="N7" s="1050" t="s">
        <v>84</v>
      </c>
      <c r="O7" s="1050"/>
      <c r="P7" s="119">
        <v>4.0000000000000001E-3</v>
      </c>
      <c r="Q7" s="120">
        <v>7.0000000000000001E-3</v>
      </c>
      <c r="R7" s="120">
        <v>5.0000000000000001E-3</v>
      </c>
      <c r="S7" s="120">
        <v>4.0000000000000001E-3</v>
      </c>
      <c r="T7" s="120">
        <v>0</v>
      </c>
      <c r="U7" s="120">
        <v>0</v>
      </c>
      <c r="V7" s="120">
        <v>0</v>
      </c>
    </row>
    <row r="8" spans="1:38" ht="25.5" customHeight="1" x14ac:dyDescent="0.3">
      <c r="U8" s="72"/>
      <c r="AH8" s="52"/>
      <c r="AI8" s="52"/>
      <c r="AJ8" s="52"/>
    </row>
    <row r="9" spans="1:38" ht="38.25" customHeight="1" x14ac:dyDescent="0.3">
      <c r="A9" s="7" t="s">
        <v>85</v>
      </c>
      <c r="B9" s="29" t="s">
        <v>54</v>
      </c>
      <c r="C9" s="7" t="s">
        <v>86</v>
      </c>
      <c r="D9" s="7" t="s">
        <v>87</v>
      </c>
      <c r="E9" s="29" t="s">
        <v>88</v>
      </c>
      <c r="F9" s="7" t="s">
        <v>89</v>
      </c>
      <c r="N9" s="7" t="s">
        <v>90</v>
      </c>
      <c r="O9" s="140" t="s">
        <v>91</v>
      </c>
      <c r="P9" s="140" t="s">
        <v>92</v>
      </c>
      <c r="Q9" s="140" t="s">
        <v>93</v>
      </c>
      <c r="R9" s="140" t="s">
        <v>94</v>
      </c>
      <c r="S9" s="140" t="s">
        <v>95</v>
      </c>
      <c r="T9" s="140" t="s">
        <v>96</v>
      </c>
      <c r="U9" s="140" t="s">
        <v>97</v>
      </c>
      <c r="V9" s="140" t="s">
        <v>98</v>
      </c>
      <c r="AA9" s="42" t="s">
        <v>99</v>
      </c>
      <c r="AB9" s="43" t="s">
        <v>100</v>
      </c>
      <c r="AC9" s="43" t="s">
        <v>101</v>
      </c>
      <c r="AD9" s="43" t="s">
        <v>102</v>
      </c>
      <c r="AE9" s="43" t="s">
        <v>103</v>
      </c>
      <c r="AF9" s="44" t="s">
        <v>104</v>
      </c>
      <c r="AH9" s="52"/>
      <c r="AI9" s="239" t="s">
        <v>265</v>
      </c>
      <c r="AJ9" s="240" t="s">
        <v>266</v>
      </c>
      <c r="AK9" s="239" t="s">
        <v>7</v>
      </c>
      <c r="AL9" s="241" t="s">
        <v>267</v>
      </c>
    </row>
    <row r="10" spans="1:38" ht="25.5" customHeight="1" x14ac:dyDescent="0.3">
      <c r="A10" s="26">
        <v>1</v>
      </c>
      <c r="B10" s="19" t="s">
        <v>99</v>
      </c>
      <c r="C10" s="26">
        <v>1</v>
      </c>
      <c r="D10" s="26" t="str">
        <f>+CONCATENATE(A10,".",C10)</f>
        <v>1.1</v>
      </c>
      <c r="E10" s="21" t="s">
        <v>105</v>
      </c>
      <c r="F10" s="20">
        <v>8</v>
      </c>
      <c r="I10" s="7" t="s">
        <v>54</v>
      </c>
      <c r="N10" s="33">
        <v>1977</v>
      </c>
      <c r="O10" s="112">
        <v>7.2565640632359765</v>
      </c>
      <c r="P10" s="113">
        <f t="shared" ref="P10:V10" si="0">+O10*(1+P$7)</f>
        <v>7.2855903194889207</v>
      </c>
      <c r="Q10" s="113">
        <f t="shared" si="0"/>
        <v>7.3365894517253425</v>
      </c>
      <c r="R10" s="113">
        <f t="shared" si="0"/>
        <v>7.3732723989839686</v>
      </c>
      <c r="S10" s="113">
        <f>+R10*(1+S$7)</f>
        <v>7.4027654885799041</v>
      </c>
      <c r="T10" s="142">
        <f t="shared" si="0"/>
        <v>7.4027654885799041</v>
      </c>
      <c r="U10" s="142">
        <f t="shared" si="0"/>
        <v>7.4027654885799041</v>
      </c>
      <c r="V10" s="142">
        <f t="shared" si="0"/>
        <v>7.4027654885799041</v>
      </c>
      <c r="W10" s="102"/>
      <c r="AA10" s="46" t="s">
        <v>105</v>
      </c>
      <c r="AB10" s="47" t="s">
        <v>106</v>
      </c>
      <c r="AC10" s="47" t="s">
        <v>107</v>
      </c>
      <c r="AD10" s="48" t="s">
        <v>107</v>
      </c>
      <c r="AE10" s="53" t="s">
        <v>108</v>
      </c>
      <c r="AF10" s="54" t="s">
        <v>109</v>
      </c>
      <c r="AH10" s="52"/>
      <c r="AI10" s="242" t="s">
        <v>846</v>
      </c>
      <c r="AJ10" s="243" t="s">
        <v>484</v>
      </c>
      <c r="AK10" s="244" t="s">
        <v>442</v>
      </c>
      <c r="AL10" s="245" t="s">
        <v>848</v>
      </c>
    </row>
    <row r="11" spans="1:38" ht="25.5" customHeight="1" x14ac:dyDescent="0.3">
      <c r="A11" s="26">
        <v>1</v>
      </c>
      <c r="B11" s="19" t="s">
        <v>99</v>
      </c>
      <c r="C11" s="26">
        <v>2</v>
      </c>
      <c r="D11" s="26" t="str">
        <f t="shared" ref="D11:D44" si="1">+CONCATENATE(A11,".",C11)</f>
        <v>1.2</v>
      </c>
      <c r="E11" s="21" t="s">
        <v>110</v>
      </c>
      <c r="F11" s="20">
        <v>8</v>
      </c>
      <c r="H11" s="24">
        <v>1</v>
      </c>
      <c r="I11" s="6" t="s">
        <v>99</v>
      </c>
      <c r="N11" s="33">
        <v>1978</v>
      </c>
      <c r="O11" s="114">
        <v>6.4081699169461359</v>
      </c>
      <c r="P11" s="113">
        <f t="shared" ref="P11:R51" si="2">+O11*(1+P$7)</f>
        <v>6.4338025966139201</v>
      </c>
      <c r="Q11" s="113">
        <f t="shared" si="2"/>
        <v>6.4788392147902165</v>
      </c>
      <c r="R11" s="113">
        <f t="shared" si="2"/>
        <v>6.5112334108641665</v>
      </c>
      <c r="S11" s="113">
        <f t="shared" ref="S11:V11" si="3">+R11*(1+S$7)</f>
        <v>6.537278344507623</v>
      </c>
      <c r="T11" s="142">
        <f t="shared" si="3"/>
        <v>6.537278344507623</v>
      </c>
      <c r="U11" s="142">
        <f t="shared" si="3"/>
        <v>6.537278344507623</v>
      </c>
      <c r="V11" s="142">
        <f t="shared" si="3"/>
        <v>6.537278344507623</v>
      </c>
      <c r="W11" s="100"/>
      <c r="AA11" s="46" t="s">
        <v>110</v>
      </c>
      <c r="AB11" s="47" t="s">
        <v>111</v>
      </c>
      <c r="AC11" s="47" t="s">
        <v>112</v>
      </c>
      <c r="AD11" s="48" t="s">
        <v>113</v>
      </c>
      <c r="AE11" s="53" t="s">
        <v>114</v>
      </c>
      <c r="AF11" s="54" t="s">
        <v>115</v>
      </c>
      <c r="AH11" s="52"/>
      <c r="AI11" s="242" t="s">
        <v>846</v>
      </c>
      <c r="AJ11" s="243" t="s">
        <v>484</v>
      </c>
      <c r="AK11" s="244" t="s">
        <v>443</v>
      </c>
      <c r="AL11" s="245" t="s">
        <v>849</v>
      </c>
    </row>
    <row r="12" spans="1:38" ht="25.5" customHeight="1" x14ac:dyDescent="0.3">
      <c r="A12" s="26">
        <v>1</v>
      </c>
      <c r="B12" s="19" t="s">
        <v>99</v>
      </c>
      <c r="C12" s="26">
        <v>3</v>
      </c>
      <c r="D12" s="26" t="str">
        <f t="shared" si="1"/>
        <v>1.3</v>
      </c>
      <c r="E12" s="21" t="s">
        <v>116</v>
      </c>
      <c r="F12" s="20">
        <v>5</v>
      </c>
      <c r="H12" s="24">
        <v>2</v>
      </c>
      <c r="I12" s="6" t="s">
        <v>100</v>
      </c>
      <c r="N12" s="33">
        <v>1979</v>
      </c>
      <c r="O12" s="114">
        <v>5.5719682613814188</v>
      </c>
      <c r="P12" s="113">
        <f t="shared" si="2"/>
        <v>5.5942561344269448</v>
      </c>
      <c r="Q12" s="113">
        <f t="shared" si="2"/>
        <v>5.633415927367933</v>
      </c>
      <c r="R12" s="113">
        <f t="shared" si="2"/>
        <v>5.6615830070047721</v>
      </c>
      <c r="S12" s="113">
        <f t="shared" ref="S12:V12" si="4">+R12*(1+S$7)</f>
        <v>5.6842293390327914</v>
      </c>
      <c r="T12" s="142">
        <f t="shared" si="4"/>
        <v>5.6842293390327914</v>
      </c>
      <c r="U12" s="142">
        <f t="shared" si="4"/>
        <v>5.6842293390327914</v>
      </c>
      <c r="V12" s="142">
        <f t="shared" si="4"/>
        <v>5.6842293390327914</v>
      </c>
      <c r="W12" s="100"/>
      <c r="AA12" s="46" t="s">
        <v>116</v>
      </c>
      <c r="AB12" s="47" t="s">
        <v>117</v>
      </c>
      <c r="AC12" s="47" t="s">
        <v>118</v>
      </c>
      <c r="AD12" s="48" t="s">
        <v>119</v>
      </c>
      <c r="AE12" s="53" t="s">
        <v>120</v>
      </c>
      <c r="AF12" s="54" t="s">
        <v>121</v>
      </c>
      <c r="AH12" s="52"/>
      <c r="AI12" s="242" t="s">
        <v>846</v>
      </c>
      <c r="AJ12" s="243" t="s">
        <v>484</v>
      </c>
      <c r="AK12" s="244" t="s">
        <v>444</v>
      </c>
      <c r="AL12" s="245" t="s">
        <v>850</v>
      </c>
    </row>
    <row r="13" spans="1:38" ht="25.5" customHeight="1" x14ac:dyDescent="0.3">
      <c r="A13" s="26">
        <v>1</v>
      </c>
      <c r="B13" s="19" t="s">
        <v>99</v>
      </c>
      <c r="C13" s="28">
        <v>4</v>
      </c>
      <c r="D13" s="28" t="str">
        <f t="shared" si="1"/>
        <v>1.4</v>
      </c>
      <c r="E13" s="21" t="s">
        <v>107</v>
      </c>
      <c r="F13" s="20">
        <v>12</v>
      </c>
      <c r="H13" s="24">
        <v>3</v>
      </c>
      <c r="I13" s="6" t="s">
        <v>101</v>
      </c>
      <c r="N13" s="33">
        <v>1980</v>
      </c>
      <c r="O13" s="114">
        <v>4.4969969957830349</v>
      </c>
      <c r="P13" s="113">
        <f t="shared" si="2"/>
        <v>4.5149849837661673</v>
      </c>
      <c r="Q13" s="113">
        <f t="shared" si="2"/>
        <v>4.5465898786525303</v>
      </c>
      <c r="R13" s="113">
        <f t="shared" si="2"/>
        <v>4.5693228280457925</v>
      </c>
      <c r="S13" s="113">
        <f t="shared" ref="S13:V13" si="5">+R13*(1+S$7)</f>
        <v>4.5876001193579761</v>
      </c>
      <c r="T13" s="142">
        <f t="shared" si="5"/>
        <v>4.5876001193579761</v>
      </c>
      <c r="U13" s="142">
        <f t="shared" si="5"/>
        <v>4.5876001193579761</v>
      </c>
      <c r="V13" s="142">
        <f t="shared" si="5"/>
        <v>4.5876001193579761</v>
      </c>
      <c r="AA13" s="46" t="s">
        <v>107</v>
      </c>
      <c r="AB13" s="47" t="s">
        <v>122</v>
      </c>
      <c r="AC13" s="47" t="s">
        <v>117</v>
      </c>
      <c r="AD13" s="48" t="s">
        <v>123</v>
      </c>
      <c r="AE13" s="53" t="s">
        <v>124</v>
      </c>
      <c r="AF13" s="54" t="s">
        <v>125</v>
      </c>
      <c r="AH13" s="52"/>
      <c r="AI13" s="242" t="s">
        <v>846</v>
      </c>
      <c r="AJ13" s="243" t="s">
        <v>484</v>
      </c>
      <c r="AK13" s="244" t="s">
        <v>445</v>
      </c>
      <c r="AL13" s="246" t="s">
        <v>851</v>
      </c>
    </row>
    <row r="14" spans="1:38" ht="25.5" customHeight="1" x14ac:dyDescent="0.3">
      <c r="A14" s="26">
        <v>1</v>
      </c>
      <c r="B14" s="19" t="s">
        <v>99</v>
      </c>
      <c r="C14" s="26">
        <v>5</v>
      </c>
      <c r="D14" s="26" t="str">
        <f t="shared" si="1"/>
        <v>1.5</v>
      </c>
      <c r="E14" s="21" t="s">
        <v>126</v>
      </c>
      <c r="F14" s="20">
        <v>10</v>
      </c>
      <c r="H14" s="24">
        <v>4</v>
      </c>
      <c r="I14" s="6" t="s">
        <v>102</v>
      </c>
      <c r="N14" s="33">
        <v>1981</v>
      </c>
      <c r="O14" s="114">
        <v>3.6780680354122421</v>
      </c>
      <c r="P14" s="113">
        <f t="shared" si="2"/>
        <v>3.6927803075538912</v>
      </c>
      <c r="Q14" s="113">
        <f t="shared" si="2"/>
        <v>3.7186297697067681</v>
      </c>
      <c r="R14" s="113">
        <f t="shared" si="2"/>
        <v>3.7372229185553016</v>
      </c>
      <c r="S14" s="113">
        <f t="shared" ref="S14:V14" si="6">+R14*(1+S$7)</f>
        <v>3.7521718102295227</v>
      </c>
      <c r="T14" s="142">
        <f t="shared" si="6"/>
        <v>3.7521718102295227</v>
      </c>
      <c r="U14" s="142">
        <f t="shared" si="6"/>
        <v>3.7521718102295227</v>
      </c>
      <c r="V14" s="142">
        <f t="shared" si="6"/>
        <v>3.7521718102295227</v>
      </c>
      <c r="AA14" s="46" t="s">
        <v>127</v>
      </c>
      <c r="AB14" s="55"/>
      <c r="AC14" s="47" t="s">
        <v>128</v>
      </c>
      <c r="AD14" s="48" t="s">
        <v>129</v>
      </c>
      <c r="AE14" s="53" t="s">
        <v>130</v>
      </c>
      <c r="AF14" s="54" t="s">
        <v>131</v>
      </c>
      <c r="AH14" s="52"/>
      <c r="AI14" s="242" t="s">
        <v>846</v>
      </c>
      <c r="AJ14" s="243" t="s">
        <v>484</v>
      </c>
      <c r="AK14" s="244" t="s">
        <v>446</v>
      </c>
      <c r="AL14" s="245" t="s">
        <v>852</v>
      </c>
    </row>
    <row r="15" spans="1:38" ht="25.5" customHeight="1" x14ac:dyDescent="0.3">
      <c r="A15" s="26">
        <v>2</v>
      </c>
      <c r="B15" s="19" t="s">
        <v>100</v>
      </c>
      <c r="C15" s="26">
        <v>6</v>
      </c>
      <c r="D15" s="26" t="str">
        <f t="shared" si="1"/>
        <v>2.6</v>
      </c>
      <c r="E15" s="21" t="s">
        <v>106</v>
      </c>
      <c r="F15" s="20">
        <v>15</v>
      </c>
      <c r="H15" s="24">
        <v>5</v>
      </c>
      <c r="I15" s="6" t="s">
        <v>103</v>
      </c>
      <c r="N15" s="33">
        <v>1982</v>
      </c>
      <c r="O15" s="114">
        <v>3.1964646517698654</v>
      </c>
      <c r="P15" s="113">
        <f t="shared" si="2"/>
        <v>3.2092505103769446</v>
      </c>
      <c r="Q15" s="113">
        <f t="shared" si="2"/>
        <v>3.231715263949583</v>
      </c>
      <c r="R15" s="113">
        <f t="shared" si="2"/>
        <v>3.2478738402693303</v>
      </c>
      <c r="S15" s="113">
        <f t="shared" ref="S15:V15" si="7">+R15*(1+S$7)</f>
        <v>3.2608653356304078</v>
      </c>
      <c r="T15" s="142">
        <f t="shared" si="7"/>
        <v>3.2608653356304078</v>
      </c>
      <c r="U15" s="142">
        <f t="shared" si="7"/>
        <v>3.2608653356304078</v>
      </c>
      <c r="V15" s="142">
        <f t="shared" si="7"/>
        <v>3.2608653356304078</v>
      </c>
      <c r="AA15" s="55"/>
      <c r="AB15" s="55"/>
      <c r="AC15" s="47" t="s">
        <v>132</v>
      </c>
      <c r="AD15" s="55"/>
      <c r="AE15" s="53" t="s">
        <v>133</v>
      </c>
      <c r="AF15" s="54" t="s">
        <v>134</v>
      </c>
      <c r="AI15" s="242" t="s">
        <v>846</v>
      </c>
      <c r="AJ15" s="243" t="s">
        <v>484</v>
      </c>
      <c r="AK15" s="244" t="s">
        <v>447</v>
      </c>
      <c r="AL15" s="245" t="s">
        <v>853</v>
      </c>
    </row>
    <row r="16" spans="1:38" ht="25.5" customHeight="1" x14ac:dyDescent="0.3">
      <c r="A16" s="26">
        <v>2</v>
      </c>
      <c r="B16" s="19" t="s">
        <v>100</v>
      </c>
      <c r="C16" s="26">
        <v>7</v>
      </c>
      <c r="D16" s="26" t="str">
        <f t="shared" si="1"/>
        <v>2.7</v>
      </c>
      <c r="E16" s="21" t="s">
        <v>111</v>
      </c>
      <c r="F16" s="20">
        <v>20</v>
      </c>
      <c r="H16" s="24">
        <v>6</v>
      </c>
      <c r="I16" s="6" t="s">
        <v>135</v>
      </c>
      <c r="N16" s="33">
        <v>1983</v>
      </c>
      <c r="O16" s="114">
        <v>2.8652353204040115</v>
      </c>
      <c r="P16" s="113">
        <f t="shared" si="2"/>
        <v>2.8766962616856278</v>
      </c>
      <c r="Q16" s="113">
        <f t="shared" si="2"/>
        <v>2.896833135517427</v>
      </c>
      <c r="R16" s="113">
        <f t="shared" si="2"/>
        <v>2.9113173011950138</v>
      </c>
      <c r="S16" s="113">
        <f t="shared" ref="S16:V16" si="8">+R16*(1+S$7)</f>
        <v>2.9229625703997937</v>
      </c>
      <c r="T16" s="142">
        <f t="shared" si="8"/>
        <v>2.9229625703997937</v>
      </c>
      <c r="U16" s="142">
        <f t="shared" si="8"/>
        <v>2.9229625703997937</v>
      </c>
      <c r="V16" s="142">
        <f t="shared" si="8"/>
        <v>2.9229625703997937</v>
      </c>
      <c r="AA16" s="55"/>
      <c r="AB16" s="55"/>
      <c r="AC16" s="47" t="s">
        <v>136</v>
      </c>
      <c r="AD16" s="55"/>
      <c r="AE16" s="55"/>
      <c r="AF16" s="54" t="s">
        <v>137</v>
      </c>
      <c r="AI16" s="242" t="s">
        <v>846</v>
      </c>
      <c r="AJ16" s="243" t="s">
        <v>484</v>
      </c>
      <c r="AK16" s="244" t="s">
        <v>448</v>
      </c>
      <c r="AL16" s="245" t="s">
        <v>854</v>
      </c>
    </row>
    <row r="17" spans="1:38" ht="25.5" customHeight="1" x14ac:dyDescent="0.3">
      <c r="A17" s="26">
        <v>2</v>
      </c>
      <c r="B17" s="19" t="s">
        <v>100</v>
      </c>
      <c r="C17" s="26">
        <v>8</v>
      </c>
      <c r="D17" s="26" t="str">
        <f t="shared" si="1"/>
        <v>2.8</v>
      </c>
      <c r="E17" s="21" t="s">
        <v>117</v>
      </c>
      <c r="F17" s="20">
        <v>25</v>
      </c>
      <c r="N17" s="33">
        <v>1984</v>
      </c>
      <c r="O17" s="114">
        <v>2.6244336285828238</v>
      </c>
      <c r="P17" s="113">
        <f t="shared" si="2"/>
        <v>2.6349313630971549</v>
      </c>
      <c r="Q17" s="113">
        <f t="shared" si="2"/>
        <v>2.6533758826388349</v>
      </c>
      <c r="R17" s="113">
        <f t="shared" si="2"/>
        <v>2.666642762052029</v>
      </c>
      <c r="S17" s="113">
        <f t="shared" ref="S17:V17" si="9">+R17*(1+S$7)</f>
        <v>2.6773093331002373</v>
      </c>
      <c r="T17" s="142">
        <f t="shared" si="9"/>
        <v>2.6773093331002373</v>
      </c>
      <c r="U17" s="142">
        <f t="shared" si="9"/>
        <v>2.6773093331002373</v>
      </c>
      <c r="V17" s="142">
        <f t="shared" si="9"/>
        <v>2.6773093331002373</v>
      </c>
      <c r="AA17" s="55"/>
      <c r="AB17" s="55"/>
      <c r="AC17" s="49" t="s">
        <v>122</v>
      </c>
      <c r="AD17" s="55"/>
      <c r="AE17" s="55"/>
      <c r="AF17" s="55"/>
      <c r="AI17" s="242" t="s">
        <v>846</v>
      </c>
      <c r="AJ17" s="243" t="s">
        <v>484</v>
      </c>
      <c r="AK17" s="244" t="s">
        <v>449</v>
      </c>
      <c r="AL17" s="245" t="s">
        <v>855</v>
      </c>
    </row>
    <row r="18" spans="1:38" ht="25.5" customHeight="1" thickBot="1" x14ac:dyDescent="0.35">
      <c r="A18" s="26">
        <v>2</v>
      </c>
      <c r="B18" s="19" t="s">
        <v>100</v>
      </c>
      <c r="C18" s="26">
        <v>9</v>
      </c>
      <c r="D18" s="26" t="str">
        <f t="shared" si="1"/>
        <v>2.9</v>
      </c>
      <c r="E18" s="21" t="s">
        <v>122</v>
      </c>
      <c r="F18" s="20">
        <v>15</v>
      </c>
      <c r="N18" s="33">
        <v>1985</v>
      </c>
      <c r="O18" s="114">
        <v>2.4070008773181217</v>
      </c>
      <c r="P18" s="113">
        <f t="shared" si="2"/>
        <v>2.4166288808273944</v>
      </c>
      <c r="Q18" s="113">
        <f t="shared" si="2"/>
        <v>2.4335452829931858</v>
      </c>
      <c r="R18" s="113">
        <f t="shared" si="2"/>
        <v>2.4457130094081516</v>
      </c>
      <c r="S18" s="113">
        <f t="shared" ref="S18:V18" si="10">+R18*(1+S$7)</f>
        <v>2.455495861445784</v>
      </c>
      <c r="T18" s="142">
        <f t="shared" si="10"/>
        <v>2.455495861445784</v>
      </c>
      <c r="U18" s="142">
        <f t="shared" si="10"/>
        <v>2.455495861445784</v>
      </c>
      <c r="V18" s="142">
        <f t="shared" si="10"/>
        <v>2.455495861445784</v>
      </c>
      <c r="AI18" s="242" t="s">
        <v>846</v>
      </c>
      <c r="AJ18" s="243" t="s">
        <v>484</v>
      </c>
      <c r="AK18" s="244" t="s">
        <v>450</v>
      </c>
      <c r="AL18" s="245" t="s">
        <v>856</v>
      </c>
    </row>
    <row r="19" spans="1:38" ht="25.5" customHeight="1" x14ac:dyDescent="0.3">
      <c r="A19" s="26">
        <v>3</v>
      </c>
      <c r="B19" s="19" t="s">
        <v>101</v>
      </c>
      <c r="C19" s="28">
        <v>4</v>
      </c>
      <c r="D19" s="28" t="str">
        <f t="shared" si="1"/>
        <v>3.4</v>
      </c>
      <c r="E19" s="21" t="s">
        <v>107</v>
      </c>
      <c r="F19" s="36"/>
      <c r="G19" s="1047" t="s">
        <v>138</v>
      </c>
      <c r="H19" s="5"/>
      <c r="N19" s="33">
        <v>1986</v>
      </c>
      <c r="O19" s="114">
        <v>2.3175892786672172</v>
      </c>
      <c r="P19" s="113">
        <f t="shared" si="2"/>
        <v>2.326859635781886</v>
      </c>
      <c r="Q19" s="113">
        <f t="shared" si="2"/>
        <v>2.343147653232359</v>
      </c>
      <c r="R19" s="113">
        <f t="shared" si="2"/>
        <v>2.3548633914985206</v>
      </c>
      <c r="S19" s="113">
        <f t="shared" ref="S19:V19" si="11">+R19*(1+S$7)</f>
        <v>2.3642828450645146</v>
      </c>
      <c r="T19" s="142">
        <f t="shared" si="11"/>
        <v>2.3642828450645146</v>
      </c>
      <c r="U19" s="142">
        <f t="shared" si="11"/>
        <v>2.3642828450645146</v>
      </c>
      <c r="V19" s="142">
        <f t="shared" si="11"/>
        <v>2.3642828450645146</v>
      </c>
      <c r="AI19" s="242" t="s">
        <v>846</v>
      </c>
      <c r="AJ19" s="243" t="s">
        <v>484</v>
      </c>
      <c r="AK19" s="244" t="s">
        <v>451</v>
      </c>
      <c r="AL19" s="245" t="s">
        <v>857</v>
      </c>
    </row>
    <row r="20" spans="1:38" ht="25.5" customHeight="1" x14ac:dyDescent="0.3">
      <c r="A20" s="26">
        <v>3</v>
      </c>
      <c r="B20" s="19" t="s">
        <v>101</v>
      </c>
      <c r="C20" s="26">
        <v>11</v>
      </c>
      <c r="D20" s="26" t="str">
        <f t="shared" si="1"/>
        <v>3.11</v>
      </c>
      <c r="E20" s="21" t="s">
        <v>112</v>
      </c>
      <c r="F20" s="36"/>
      <c r="G20" s="1048"/>
      <c r="H20" s="5"/>
      <c r="N20" s="33">
        <v>1987</v>
      </c>
      <c r="O20" s="114">
        <v>2.2210653937599889</v>
      </c>
      <c r="P20" s="113">
        <f t="shared" si="2"/>
        <v>2.2299496553350289</v>
      </c>
      <c r="Q20" s="113">
        <f t="shared" si="2"/>
        <v>2.2455593029223739</v>
      </c>
      <c r="R20" s="113">
        <f t="shared" si="2"/>
        <v>2.2567870994369854</v>
      </c>
      <c r="S20" s="113">
        <f t="shared" ref="S20:V20" si="12">+R20*(1+S$7)</f>
        <v>2.2658142478347334</v>
      </c>
      <c r="T20" s="142">
        <f t="shared" si="12"/>
        <v>2.2658142478347334</v>
      </c>
      <c r="U20" s="142">
        <f t="shared" si="12"/>
        <v>2.2658142478347334</v>
      </c>
      <c r="V20" s="142">
        <f t="shared" si="12"/>
        <v>2.2658142478347334</v>
      </c>
      <c r="AI20" s="242" t="s">
        <v>846</v>
      </c>
      <c r="AJ20" s="243" t="s">
        <v>484</v>
      </c>
      <c r="AK20" s="244" t="s">
        <v>452</v>
      </c>
      <c r="AL20" s="245" t="s">
        <v>858</v>
      </c>
    </row>
    <row r="21" spans="1:38" ht="25.5" customHeight="1" x14ac:dyDescent="0.3">
      <c r="A21" s="26">
        <v>3</v>
      </c>
      <c r="B21" s="19" t="s">
        <v>101</v>
      </c>
      <c r="C21" s="26">
        <v>12</v>
      </c>
      <c r="D21" s="26" t="str">
        <f t="shared" si="1"/>
        <v>3.12</v>
      </c>
      <c r="E21" s="21" t="s">
        <v>118</v>
      </c>
      <c r="F21" s="36"/>
      <c r="G21" s="1048"/>
      <c r="H21" s="5"/>
      <c r="N21" s="33">
        <v>1988</v>
      </c>
      <c r="O21" s="114">
        <v>2.1042206909775563</v>
      </c>
      <c r="P21" s="113">
        <f t="shared" si="2"/>
        <v>2.1126375737414667</v>
      </c>
      <c r="Q21" s="113">
        <f t="shared" si="2"/>
        <v>2.1274260367576567</v>
      </c>
      <c r="R21" s="113">
        <f t="shared" si="2"/>
        <v>2.1380631669414449</v>
      </c>
      <c r="S21" s="113">
        <f t="shared" ref="S21:V21" si="13">+R21*(1+S$7)</f>
        <v>2.1466154196092107</v>
      </c>
      <c r="T21" s="142">
        <f t="shared" si="13"/>
        <v>2.1466154196092107</v>
      </c>
      <c r="U21" s="142">
        <f t="shared" si="13"/>
        <v>2.1466154196092107</v>
      </c>
      <c r="V21" s="142">
        <f t="shared" si="13"/>
        <v>2.1466154196092107</v>
      </c>
      <c r="AI21" s="242" t="s">
        <v>846</v>
      </c>
      <c r="AJ21" s="243" t="s">
        <v>484</v>
      </c>
      <c r="AK21" s="244" t="s">
        <v>453</v>
      </c>
      <c r="AL21" s="246" t="s">
        <v>859</v>
      </c>
    </row>
    <row r="22" spans="1:38" ht="25.5" customHeight="1" x14ac:dyDescent="0.3">
      <c r="A22" s="26">
        <v>3</v>
      </c>
      <c r="B22" s="19" t="s">
        <v>101</v>
      </c>
      <c r="C22" s="26">
        <v>8</v>
      </c>
      <c r="D22" s="26" t="str">
        <f t="shared" si="1"/>
        <v>3.8</v>
      </c>
      <c r="E22" s="21" t="s">
        <v>117</v>
      </c>
      <c r="F22" s="36"/>
      <c r="G22" s="1048"/>
      <c r="H22" s="5"/>
      <c r="N22" s="33">
        <v>1989</v>
      </c>
      <c r="O22" s="114">
        <v>1.9955043153452052</v>
      </c>
      <c r="P22" s="113">
        <f t="shared" si="2"/>
        <v>2.0034863326065859</v>
      </c>
      <c r="Q22" s="113">
        <f t="shared" si="2"/>
        <v>2.017510736934832</v>
      </c>
      <c r="R22" s="113">
        <f t="shared" si="2"/>
        <v>2.027598290619506</v>
      </c>
      <c r="S22" s="113">
        <f t="shared" ref="S22:V22" si="14">+R22*(1+S$7)</f>
        <v>2.035708683781984</v>
      </c>
      <c r="T22" s="142">
        <f t="shared" si="14"/>
        <v>2.035708683781984</v>
      </c>
      <c r="U22" s="142">
        <f t="shared" si="14"/>
        <v>2.035708683781984</v>
      </c>
      <c r="V22" s="142">
        <f t="shared" si="14"/>
        <v>2.035708683781984</v>
      </c>
      <c r="AI22" s="242" t="s">
        <v>846</v>
      </c>
      <c r="AJ22" s="243" t="s">
        <v>484</v>
      </c>
      <c r="AK22" s="244" t="s">
        <v>454</v>
      </c>
      <c r="AL22" s="246" t="s">
        <v>860</v>
      </c>
    </row>
    <row r="23" spans="1:38" ht="25.5" customHeight="1" thickBot="1" x14ac:dyDescent="0.35">
      <c r="A23" s="26">
        <v>3</v>
      </c>
      <c r="B23" s="19" t="s">
        <v>101</v>
      </c>
      <c r="C23" s="26">
        <v>14</v>
      </c>
      <c r="D23" s="26" t="str">
        <f t="shared" si="1"/>
        <v>3.14</v>
      </c>
      <c r="E23" s="21" t="s">
        <v>128</v>
      </c>
      <c r="F23" s="36"/>
      <c r="G23" s="1049"/>
      <c r="H23" s="5"/>
      <c r="N23" s="33">
        <v>1990</v>
      </c>
      <c r="O23" s="114">
        <v>1.8715473263064504</v>
      </c>
      <c r="P23" s="113">
        <f t="shared" si="2"/>
        <v>1.8790335156116762</v>
      </c>
      <c r="Q23" s="113">
        <f t="shared" si="2"/>
        <v>1.8921867502209577</v>
      </c>
      <c r="R23" s="113">
        <f t="shared" si="2"/>
        <v>1.9016476839720624</v>
      </c>
      <c r="S23" s="113">
        <f t="shared" ref="S23:V23" si="15">+R23*(1+S$7)</f>
        <v>1.9092542747079506</v>
      </c>
      <c r="T23" s="142">
        <f t="shared" si="15"/>
        <v>1.9092542747079506</v>
      </c>
      <c r="U23" s="142">
        <f t="shared" si="15"/>
        <v>1.9092542747079506</v>
      </c>
      <c r="V23" s="142">
        <f t="shared" si="15"/>
        <v>1.9092542747079506</v>
      </c>
      <c r="AI23" s="242" t="s">
        <v>846</v>
      </c>
      <c r="AJ23" s="243" t="s">
        <v>484</v>
      </c>
      <c r="AK23" s="244" t="s">
        <v>455</v>
      </c>
      <c r="AL23" s="246" t="s">
        <v>861</v>
      </c>
    </row>
    <row r="24" spans="1:38" ht="25.5" customHeight="1" x14ac:dyDescent="0.3">
      <c r="A24" s="26">
        <v>3</v>
      </c>
      <c r="B24" s="19" t="s">
        <v>101</v>
      </c>
      <c r="C24" s="26">
        <v>15</v>
      </c>
      <c r="D24" s="26" t="str">
        <f t="shared" si="1"/>
        <v>3.15</v>
      </c>
      <c r="E24" s="21" t="s">
        <v>132</v>
      </c>
      <c r="F24" s="20">
        <v>20</v>
      </c>
      <c r="H24" s="5"/>
      <c r="N24" s="33">
        <v>1991</v>
      </c>
      <c r="O24" s="114">
        <v>1.7689271960366613</v>
      </c>
      <c r="P24" s="113">
        <f t="shared" si="2"/>
        <v>1.7760029048208079</v>
      </c>
      <c r="Q24" s="113">
        <f t="shared" si="2"/>
        <v>1.7884349251545535</v>
      </c>
      <c r="R24" s="113">
        <f t="shared" si="2"/>
        <v>1.797377099780326</v>
      </c>
      <c r="S24" s="113">
        <f t="shared" ref="S24:V24" si="16">+R24*(1+S$7)</f>
        <v>1.8045666081794474</v>
      </c>
      <c r="T24" s="142">
        <f t="shared" si="16"/>
        <v>1.8045666081794474</v>
      </c>
      <c r="U24" s="142">
        <f t="shared" si="16"/>
        <v>1.8045666081794474</v>
      </c>
      <c r="V24" s="142">
        <f t="shared" si="16"/>
        <v>1.8045666081794474</v>
      </c>
      <c r="AI24" s="242" t="s">
        <v>846</v>
      </c>
      <c r="AJ24" s="243" t="s">
        <v>484</v>
      </c>
      <c r="AK24" s="244" t="s">
        <v>456</v>
      </c>
      <c r="AL24" s="245" t="s">
        <v>862</v>
      </c>
    </row>
    <row r="25" spans="1:38" ht="25.5" customHeight="1" x14ac:dyDescent="0.3">
      <c r="A25" s="26">
        <v>3</v>
      </c>
      <c r="B25" s="19" t="s">
        <v>101</v>
      </c>
      <c r="C25" s="26">
        <v>16</v>
      </c>
      <c r="D25" s="26" t="str">
        <f t="shared" si="1"/>
        <v>3.16</v>
      </c>
      <c r="E25" s="21" t="s">
        <v>136</v>
      </c>
      <c r="F25" s="20">
        <v>15</v>
      </c>
      <c r="H25" s="5"/>
      <c r="N25" s="33">
        <v>1992</v>
      </c>
      <c r="O25" s="114">
        <v>1.7008524561547218</v>
      </c>
      <c r="P25" s="113">
        <f t="shared" si="2"/>
        <v>1.7076558659793406</v>
      </c>
      <c r="Q25" s="113">
        <f t="shared" si="2"/>
        <v>1.7196094570411957</v>
      </c>
      <c r="R25" s="113">
        <f t="shared" si="2"/>
        <v>1.7282075043264016</v>
      </c>
      <c r="S25" s="113">
        <f t="shared" ref="S25:V25" si="17">+R25*(1+S$7)</f>
        <v>1.7351203343437072</v>
      </c>
      <c r="T25" s="142">
        <f t="shared" si="17"/>
        <v>1.7351203343437072</v>
      </c>
      <c r="U25" s="142">
        <f t="shared" si="17"/>
        <v>1.7351203343437072</v>
      </c>
      <c r="V25" s="142">
        <f t="shared" si="17"/>
        <v>1.7351203343437072</v>
      </c>
      <c r="AI25" s="242" t="s">
        <v>846</v>
      </c>
      <c r="AJ25" s="243" t="s">
        <v>484</v>
      </c>
      <c r="AK25" s="244" t="s">
        <v>457</v>
      </c>
      <c r="AL25" s="245" t="s">
        <v>863</v>
      </c>
    </row>
    <row r="26" spans="1:38" ht="25.5" customHeight="1" x14ac:dyDescent="0.3">
      <c r="A26" s="26">
        <v>3</v>
      </c>
      <c r="B26" s="19" t="s">
        <v>101</v>
      </c>
      <c r="C26" s="28">
        <v>9</v>
      </c>
      <c r="D26" s="28" t="str">
        <f t="shared" si="1"/>
        <v>3.9</v>
      </c>
      <c r="E26" s="21" t="s">
        <v>122</v>
      </c>
      <c r="F26" s="20">
        <v>15</v>
      </c>
      <c r="H26" s="5"/>
      <c r="N26" s="33">
        <v>1993</v>
      </c>
      <c r="O26" s="114">
        <v>1.637857920741584</v>
      </c>
      <c r="P26" s="113">
        <f t="shared" si="2"/>
        <v>1.6444093524245502</v>
      </c>
      <c r="Q26" s="113">
        <f t="shared" si="2"/>
        <v>1.655920217891522</v>
      </c>
      <c r="R26" s="113">
        <f t="shared" si="2"/>
        <v>1.6641998189809795</v>
      </c>
      <c r="S26" s="113">
        <f t="shared" ref="S26:V26" si="18">+R26*(1+S$7)</f>
        <v>1.6708566182569033</v>
      </c>
      <c r="T26" s="142">
        <f t="shared" si="18"/>
        <v>1.6708566182569033</v>
      </c>
      <c r="U26" s="142">
        <f t="shared" si="18"/>
        <v>1.6708566182569033</v>
      </c>
      <c r="V26" s="142">
        <f t="shared" si="18"/>
        <v>1.6708566182569033</v>
      </c>
      <c r="AI26" s="242" t="s">
        <v>846</v>
      </c>
      <c r="AJ26" s="243" t="s">
        <v>484</v>
      </c>
      <c r="AK26" s="244" t="s">
        <v>458</v>
      </c>
      <c r="AL26" s="246" t="s">
        <v>864</v>
      </c>
    </row>
    <row r="27" spans="1:38" ht="25.5" customHeight="1" x14ac:dyDescent="0.3">
      <c r="A27" s="26">
        <v>4</v>
      </c>
      <c r="B27" s="19" t="s">
        <v>102</v>
      </c>
      <c r="C27" s="26">
        <v>4</v>
      </c>
      <c r="D27" s="26" t="str">
        <f t="shared" si="1"/>
        <v>4.4</v>
      </c>
      <c r="E27" s="21" t="s">
        <v>107</v>
      </c>
      <c r="F27" s="20">
        <v>12</v>
      </c>
      <c r="N27" s="33">
        <v>1994</v>
      </c>
      <c r="O27" s="114">
        <v>1.5840077533722887</v>
      </c>
      <c r="P27" s="113">
        <f t="shared" si="2"/>
        <v>1.5903437843857779</v>
      </c>
      <c r="Q27" s="113">
        <f t="shared" si="2"/>
        <v>1.6014761908764783</v>
      </c>
      <c r="R27" s="113">
        <f t="shared" si="2"/>
        <v>1.6094835718308604</v>
      </c>
      <c r="S27" s="113">
        <f t="shared" ref="S27:V27" si="19">+R27*(1+S$7)</f>
        <v>1.615921506118184</v>
      </c>
      <c r="T27" s="142">
        <f t="shared" si="19"/>
        <v>1.615921506118184</v>
      </c>
      <c r="U27" s="142">
        <f t="shared" si="19"/>
        <v>1.615921506118184</v>
      </c>
      <c r="V27" s="142">
        <f t="shared" si="19"/>
        <v>1.615921506118184</v>
      </c>
      <c r="AI27" s="242" t="s">
        <v>846</v>
      </c>
      <c r="AJ27" s="243" t="s">
        <v>484</v>
      </c>
      <c r="AK27" s="244" t="s">
        <v>459</v>
      </c>
      <c r="AL27" s="246" t="s">
        <v>865</v>
      </c>
    </row>
    <row r="28" spans="1:38" ht="25.5" customHeight="1" x14ac:dyDescent="0.3">
      <c r="A28" s="26">
        <v>4</v>
      </c>
      <c r="B28" s="19" t="s">
        <v>102</v>
      </c>
      <c r="C28" s="26">
        <v>19</v>
      </c>
      <c r="D28" s="26" t="str">
        <f t="shared" si="1"/>
        <v>4.19</v>
      </c>
      <c r="E28" s="21" t="s">
        <v>113</v>
      </c>
      <c r="F28" s="20">
        <v>25</v>
      </c>
      <c r="N28" s="33">
        <v>1995</v>
      </c>
      <c r="O28" s="114">
        <v>1.5230452997466715</v>
      </c>
      <c r="P28" s="113">
        <f t="shared" si="2"/>
        <v>1.5291374809456582</v>
      </c>
      <c r="Q28" s="113">
        <f t="shared" si="2"/>
        <v>1.5398414433122776</v>
      </c>
      <c r="R28" s="113">
        <f t="shared" si="2"/>
        <v>1.5475406505288387</v>
      </c>
      <c r="S28" s="113">
        <f t="shared" ref="S28:V28" si="20">+R28*(1+S$7)</f>
        <v>1.5537308131309542</v>
      </c>
      <c r="T28" s="142">
        <f t="shared" si="20"/>
        <v>1.5537308131309542</v>
      </c>
      <c r="U28" s="142">
        <f t="shared" si="20"/>
        <v>1.5537308131309542</v>
      </c>
      <c r="V28" s="142">
        <f t="shared" si="20"/>
        <v>1.5537308131309542</v>
      </c>
      <c r="AI28" s="242" t="s">
        <v>846</v>
      </c>
      <c r="AJ28" s="243" t="s">
        <v>484</v>
      </c>
      <c r="AK28" s="244" t="s">
        <v>460</v>
      </c>
      <c r="AL28" s="245" t="s">
        <v>866</v>
      </c>
    </row>
    <row r="29" spans="1:38" ht="25.5" customHeight="1" x14ac:dyDescent="0.3">
      <c r="A29" s="26">
        <v>4</v>
      </c>
      <c r="B29" s="19" t="s">
        <v>102</v>
      </c>
      <c r="C29" s="26">
        <v>20</v>
      </c>
      <c r="D29" s="26" t="str">
        <f t="shared" si="1"/>
        <v>4.20</v>
      </c>
      <c r="E29" s="21" t="s">
        <v>119</v>
      </c>
      <c r="F29" s="20">
        <v>15</v>
      </c>
      <c r="N29" s="33">
        <v>1996</v>
      </c>
      <c r="O29" s="114">
        <v>1.4803715822087395</v>
      </c>
      <c r="P29" s="113">
        <f t="shared" si="2"/>
        <v>1.4862930685375746</v>
      </c>
      <c r="Q29" s="113">
        <f t="shared" si="2"/>
        <v>1.4966971200173376</v>
      </c>
      <c r="R29" s="113">
        <f t="shared" si="2"/>
        <v>1.5041806056174241</v>
      </c>
      <c r="S29" s="113">
        <f t="shared" ref="S29:V29" si="21">+R29*(1+S$7)</f>
        <v>1.5101973280398937</v>
      </c>
      <c r="T29" s="142">
        <f t="shared" si="21"/>
        <v>1.5101973280398937</v>
      </c>
      <c r="U29" s="142">
        <f t="shared" si="21"/>
        <v>1.5101973280398937</v>
      </c>
      <c r="V29" s="142">
        <f t="shared" si="21"/>
        <v>1.5101973280398937</v>
      </c>
      <c r="AI29" s="242" t="s">
        <v>846</v>
      </c>
      <c r="AJ29" s="243" t="s">
        <v>484</v>
      </c>
      <c r="AK29" s="244" t="s">
        <v>461</v>
      </c>
      <c r="AL29" s="245" t="s">
        <v>867</v>
      </c>
    </row>
    <row r="30" spans="1:38" ht="25.5" customHeight="1" x14ac:dyDescent="0.3">
      <c r="A30" s="26">
        <v>4</v>
      </c>
      <c r="B30" s="19" t="s">
        <v>102</v>
      </c>
      <c r="C30" s="26">
        <v>21</v>
      </c>
      <c r="D30" s="26" t="str">
        <f t="shared" si="1"/>
        <v>4.21</v>
      </c>
      <c r="E30" s="21" t="s">
        <v>123</v>
      </c>
      <c r="F30" s="20">
        <v>25</v>
      </c>
      <c r="N30" s="33">
        <v>1997</v>
      </c>
      <c r="O30" s="114">
        <v>1.440745987352088</v>
      </c>
      <c r="P30" s="113">
        <f t="shared" si="2"/>
        <v>1.4465089713014965</v>
      </c>
      <c r="Q30" s="113">
        <f t="shared" si="2"/>
        <v>1.4566345341006068</v>
      </c>
      <c r="R30" s="113">
        <f t="shared" si="2"/>
        <v>1.4639177067711098</v>
      </c>
      <c r="S30" s="113">
        <f t="shared" ref="S30:V30" si="22">+R30*(1+S$7)</f>
        <v>1.4697733775981943</v>
      </c>
      <c r="T30" s="142">
        <f t="shared" si="22"/>
        <v>1.4697733775981943</v>
      </c>
      <c r="U30" s="142">
        <f t="shared" si="22"/>
        <v>1.4697733775981943</v>
      </c>
      <c r="V30" s="142">
        <f t="shared" si="22"/>
        <v>1.4697733775981943</v>
      </c>
      <c r="AI30" s="242" t="s">
        <v>846</v>
      </c>
      <c r="AJ30" s="243" t="s">
        <v>484</v>
      </c>
      <c r="AK30" s="244" t="s">
        <v>462</v>
      </c>
      <c r="AL30" s="246" t="s">
        <v>868</v>
      </c>
    </row>
    <row r="31" spans="1:38" ht="25.5" customHeight="1" x14ac:dyDescent="0.3">
      <c r="A31" s="26">
        <v>4</v>
      </c>
      <c r="B31" s="19" t="s">
        <v>102</v>
      </c>
      <c r="C31" s="26">
        <v>22</v>
      </c>
      <c r="D31" s="26" t="str">
        <f t="shared" si="1"/>
        <v>4.22</v>
      </c>
      <c r="E31" s="21" t="s">
        <v>129</v>
      </c>
      <c r="F31" s="20">
        <v>15</v>
      </c>
      <c r="N31" s="33">
        <v>1998</v>
      </c>
      <c r="O31" s="114">
        <v>1.4143289241143207</v>
      </c>
      <c r="P31" s="113">
        <f t="shared" si="2"/>
        <v>1.4199862398107779</v>
      </c>
      <c r="Q31" s="113">
        <f t="shared" si="2"/>
        <v>1.4299261434894532</v>
      </c>
      <c r="R31" s="113">
        <f t="shared" si="2"/>
        <v>1.4370757742069002</v>
      </c>
      <c r="S31" s="113">
        <f t="shared" ref="S31:V31" si="23">+R31*(1+S$7)</f>
        <v>1.4428240773037277</v>
      </c>
      <c r="T31" s="142">
        <f t="shared" si="23"/>
        <v>1.4428240773037277</v>
      </c>
      <c r="U31" s="142">
        <f t="shared" si="23"/>
        <v>1.4428240773037277</v>
      </c>
      <c r="V31" s="142">
        <f t="shared" si="23"/>
        <v>1.4428240773037277</v>
      </c>
      <c r="AI31" s="242" t="s">
        <v>846</v>
      </c>
      <c r="AJ31" s="243" t="s">
        <v>484</v>
      </c>
      <c r="AK31" s="244" t="s">
        <v>463</v>
      </c>
      <c r="AL31" s="245" t="s">
        <v>869</v>
      </c>
    </row>
    <row r="32" spans="1:38" ht="25.5" customHeight="1" x14ac:dyDescent="0.3">
      <c r="A32" s="26">
        <v>5</v>
      </c>
      <c r="B32" s="19" t="s">
        <v>103</v>
      </c>
      <c r="C32" s="26">
        <v>23</v>
      </c>
      <c r="D32" s="26" t="str">
        <f t="shared" si="1"/>
        <v>5.23</v>
      </c>
      <c r="E32" s="21" t="s">
        <v>108</v>
      </c>
      <c r="F32" s="20">
        <v>12</v>
      </c>
      <c r="N32" s="33">
        <v>1999</v>
      </c>
      <c r="O32" s="114">
        <v>1.3980722698141563</v>
      </c>
      <c r="P32" s="113">
        <f t="shared" si="2"/>
        <v>1.4036645588934129</v>
      </c>
      <c r="Q32" s="113">
        <f t="shared" si="2"/>
        <v>1.4134902108056666</v>
      </c>
      <c r="R32" s="113">
        <f t="shared" si="2"/>
        <v>1.4205576618596949</v>
      </c>
      <c r="S32" s="113">
        <f t="shared" ref="S32:V32" si="24">+R32*(1+S$7)</f>
        <v>1.4262398925071338</v>
      </c>
      <c r="T32" s="142">
        <f t="shared" si="24"/>
        <v>1.4262398925071338</v>
      </c>
      <c r="U32" s="142">
        <f t="shared" si="24"/>
        <v>1.4262398925071338</v>
      </c>
      <c r="V32" s="142">
        <f t="shared" si="24"/>
        <v>1.4262398925071338</v>
      </c>
      <c r="AI32" s="242" t="s">
        <v>846</v>
      </c>
      <c r="AJ32" s="243" t="s">
        <v>484</v>
      </c>
      <c r="AK32" s="244" t="s">
        <v>464</v>
      </c>
      <c r="AL32" s="245" t="s">
        <v>870</v>
      </c>
    </row>
    <row r="33" spans="1:38" ht="25.5" customHeight="1" x14ac:dyDescent="0.3">
      <c r="A33" s="26">
        <v>5</v>
      </c>
      <c r="B33" s="19" t="s">
        <v>103</v>
      </c>
      <c r="C33" s="26">
        <v>24</v>
      </c>
      <c r="D33" s="26" t="str">
        <f t="shared" si="1"/>
        <v>5.24</v>
      </c>
      <c r="E33" s="21" t="s">
        <v>114</v>
      </c>
      <c r="F33" s="20">
        <v>20</v>
      </c>
      <c r="N33" s="33">
        <v>2000</v>
      </c>
      <c r="O33" s="114">
        <v>1.3584466749575048</v>
      </c>
      <c r="P33" s="113">
        <f t="shared" si="2"/>
        <v>1.3638804616573348</v>
      </c>
      <c r="Q33" s="113">
        <f t="shared" si="2"/>
        <v>1.3734276248889359</v>
      </c>
      <c r="R33" s="113">
        <f t="shared" si="2"/>
        <v>1.3802947630133804</v>
      </c>
      <c r="S33" s="113">
        <f t="shared" ref="S33:V33" si="25">+R33*(1+S$7)</f>
        <v>1.3858159420654339</v>
      </c>
      <c r="T33" s="142">
        <f t="shared" si="25"/>
        <v>1.3858159420654339</v>
      </c>
      <c r="U33" s="142">
        <f t="shared" si="25"/>
        <v>1.3858159420654339</v>
      </c>
      <c r="V33" s="142">
        <f t="shared" si="25"/>
        <v>1.3858159420654339</v>
      </c>
      <c r="AI33" s="242" t="s">
        <v>846</v>
      </c>
      <c r="AJ33" s="243" t="s">
        <v>484</v>
      </c>
      <c r="AK33" s="244" t="s">
        <v>465</v>
      </c>
      <c r="AL33" s="246" t="s">
        <v>871</v>
      </c>
    </row>
    <row r="34" spans="1:38" ht="25.5" customHeight="1" x14ac:dyDescent="0.3">
      <c r="A34" s="26">
        <v>5</v>
      </c>
      <c r="B34" s="19" t="s">
        <v>103</v>
      </c>
      <c r="C34" s="26">
        <v>25</v>
      </c>
      <c r="D34" s="26" t="str">
        <f t="shared" si="1"/>
        <v>5.25</v>
      </c>
      <c r="E34" s="21" t="s">
        <v>120</v>
      </c>
      <c r="F34" s="20">
        <v>20</v>
      </c>
      <c r="N34" s="33">
        <v>2001</v>
      </c>
      <c r="O34" s="114">
        <v>1.3310135708259769</v>
      </c>
      <c r="P34" s="113">
        <f t="shared" si="2"/>
        <v>1.3363376251092809</v>
      </c>
      <c r="Q34" s="113">
        <f t="shared" si="2"/>
        <v>1.3456919884850458</v>
      </c>
      <c r="R34" s="113">
        <f t="shared" si="2"/>
        <v>1.3524204484274709</v>
      </c>
      <c r="S34" s="113">
        <f t="shared" ref="S34:V34" si="26">+R34*(1+S$7)</f>
        <v>1.3578301302211808</v>
      </c>
      <c r="T34" s="142">
        <f t="shared" si="26"/>
        <v>1.3578301302211808</v>
      </c>
      <c r="U34" s="142">
        <f t="shared" si="26"/>
        <v>1.3578301302211808</v>
      </c>
      <c r="V34" s="142">
        <f t="shared" si="26"/>
        <v>1.3578301302211808</v>
      </c>
      <c r="AI34" s="242" t="s">
        <v>846</v>
      </c>
      <c r="AJ34" s="243" t="s">
        <v>484</v>
      </c>
      <c r="AK34" s="244" t="s">
        <v>466</v>
      </c>
      <c r="AL34" s="245" t="s">
        <v>872</v>
      </c>
    </row>
    <row r="35" spans="1:38" ht="25.5" customHeight="1" x14ac:dyDescent="0.3">
      <c r="A35" s="26">
        <v>5</v>
      </c>
      <c r="B35" s="19" t="s">
        <v>103</v>
      </c>
      <c r="C35" s="26">
        <v>26</v>
      </c>
      <c r="D35" s="26" t="str">
        <f t="shared" si="1"/>
        <v>5.26</v>
      </c>
      <c r="E35" s="21" t="s">
        <v>124</v>
      </c>
      <c r="F35" s="20">
        <v>25</v>
      </c>
      <c r="N35" s="33">
        <v>2002</v>
      </c>
      <c r="O35" s="114">
        <v>1.2934200577568467</v>
      </c>
      <c r="P35" s="113">
        <f t="shared" si="2"/>
        <v>1.298593737987874</v>
      </c>
      <c r="Q35" s="113">
        <f t="shared" si="2"/>
        <v>1.3076838941537889</v>
      </c>
      <c r="R35" s="113">
        <f t="shared" si="2"/>
        <v>1.3142223136245577</v>
      </c>
      <c r="S35" s="113">
        <f t="shared" ref="S35:V35" si="27">+R35*(1+S$7)</f>
        <v>1.3194792028790558</v>
      </c>
      <c r="T35" s="142">
        <f t="shared" si="27"/>
        <v>1.3194792028790558</v>
      </c>
      <c r="U35" s="142">
        <f t="shared" si="27"/>
        <v>1.3194792028790558</v>
      </c>
      <c r="V35" s="142">
        <f t="shared" si="27"/>
        <v>1.3194792028790558</v>
      </c>
      <c r="AI35" s="242" t="s">
        <v>846</v>
      </c>
      <c r="AJ35" s="243" t="s">
        <v>484</v>
      </c>
      <c r="AK35" s="244" t="s">
        <v>467</v>
      </c>
      <c r="AL35" s="246" t="s">
        <v>873</v>
      </c>
    </row>
    <row r="36" spans="1:38" ht="25.5" customHeight="1" x14ac:dyDescent="0.3">
      <c r="A36" s="26">
        <v>5</v>
      </c>
      <c r="B36" s="19" t="s">
        <v>103</v>
      </c>
      <c r="C36" s="26">
        <v>27</v>
      </c>
      <c r="D36" s="26" t="str">
        <f t="shared" si="1"/>
        <v>5.27</v>
      </c>
      <c r="E36" s="21" t="s">
        <v>130</v>
      </c>
      <c r="F36" s="20">
        <v>25</v>
      </c>
      <c r="N36" s="33">
        <v>2003</v>
      </c>
      <c r="O36" s="114">
        <v>1.2730992398816408</v>
      </c>
      <c r="P36" s="113">
        <f t="shared" si="2"/>
        <v>1.2781916368411672</v>
      </c>
      <c r="Q36" s="113">
        <f t="shared" si="2"/>
        <v>1.2871389782990552</v>
      </c>
      <c r="R36" s="113">
        <f t="shared" si="2"/>
        <v>1.2935746731905504</v>
      </c>
      <c r="S36" s="113">
        <f t="shared" ref="S36:V36" si="28">+R36*(1+S$7)</f>
        <v>1.2987489718833127</v>
      </c>
      <c r="T36" s="142">
        <f t="shared" si="28"/>
        <v>1.2987489718833127</v>
      </c>
      <c r="U36" s="142">
        <f t="shared" si="28"/>
        <v>1.2987489718833127</v>
      </c>
      <c r="V36" s="142">
        <f t="shared" si="28"/>
        <v>1.2987489718833127</v>
      </c>
      <c r="AI36" s="242" t="s">
        <v>846</v>
      </c>
      <c r="AJ36" s="243" t="s">
        <v>484</v>
      </c>
      <c r="AK36" s="244" t="s">
        <v>468</v>
      </c>
      <c r="AL36" s="245" t="s">
        <v>874</v>
      </c>
    </row>
    <row r="37" spans="1:38" ht="25.5" customHeight="1" x14ac:dyDescent="0.3">
      <c r="A37" s="26">
        <v>5</v>
      </c>
      <c r="B37" s="19" t="s">
        <v>103</v>
      </c>
      <c r="C37" s="26">
        <v>28</v>
      </c>
      <c r="D37" s="26" t="str">
        <f t="shared" si="1"/>
        <v>5.28</v>
      </c>
      <c r="E37" s="21" t="s">
        <v>133</v>
      </c>
      <c r="F37" s="20">
        <v>15</v>
      </c>
      <c r="N37" s="33">
        <v>2004</v>
      </c>
      <c r="O37" s="114">
        <v>1.2395698903875512</v>
      </c>
      <c r="P37" s="113">
        <f t="shared" si="2"/>
        <v>1.2445281699491013</v>
      </c>
      <c r="Q37" s="113">
        <f t="shared" si="2"/>
        <v>1.2532398671387448</v>
      </c>
      <c r="R37" s="113">
        <f t="shared" si="2"/>
        <v>1.2595060664744384</v>
      </c>
      <c r="S37" s="113">
        <f t="shared" ref="S37:V37" si="29">+R37*(1+S$7)</f>
        <v>1.2645440907403362</v>
      </c>
      <c r="T37" s="142">
        <f t="shared" si="29"/>
        <v>1.2645440907403362</v>
      </c>
      <c r="U37" s="142">
        <f t="shared" si="29"/>
        <v>1.2645440907403362</v>
      </c>
      <c r="V37" s="142">
        <f t="shared" si="29"/>
        <v>1.2645440907403362</v>
      </c>
      <c r="AI37" s="242" t="s">
        <v>846</v>
      </c>
      <c r="AJ37" s="243" t="s">
        <v>484</v>
      </c>
      <c r="AK37" s="244" t="s">
        <v>469</v>
      </c>
      <c r="AL37" s="246" t="s">
        <v>875</v>
      </c>
    </row>
    <row r="38" spans="1:38" ht="25.5" customHeight="1" x14ac:dyDescent="0.3">
      <c r="A38" s="26">
        <v>6</v>
      </c>
      <c r="B38" s="19" t="s">
        <v>135</v>
      </c>
      <c r="C38" s="26">
        <v>29</v>
      </c>
      <c r="D38" s="26" t="str">
        <f t="shared" si="1"/>
        <v>6.29</v>
      </c>
      <c r="E38" s="21" t="s">
        <v>109</v>
      </c>
      <c r="F38" s="20" t="s">
        <v>139</v>
      </c>
      <c r="N38" s="33">
        <v>2005</v>
      </c>
      <c r="O38" s="114">
        <v>1.2040084591059412</v>
      </c>
      <c r="P38" s="113">
        <f t="shared" si="2"/>
        <v>1.208824492942365</v>
      </c>
      <c r="Q38" s="113">
        <f t="shared" si="2"/>
        <v>1.2172862643929614</v>
      </c>
      <c r="R38" s="113">
        <f t="shared" si="2"/>
        <v>1.223372695714926</v>
      </c>
      <c r="S38" s="113">
        <f t="shared" ref="S38:V38" si="30">+R38*(1+S$7)</f>
        <v>1.2282661864977857</v>
      </c>
      <c r="T38" s="142">
        <f t="shared" si="30"/>
        <v>1.2282661864977857</v>
      </c>
      <c r="U38" s="142">
        <f t="shared" si="30"/>
        <v>1.2282661864977857</v>
      </c>
      <c r="V38" s="142">
        <f t="shared" si="30"/>
        <v>1.2282661864977857</v>
      </c>
      <c r="AI38" s="242" t="s">
        <v>846</v>
      </c>
      <c r="AJ38" s="243" t="s">
        <v>484</v>
      </c>
      <c r="AK38" s="244" t="s">
        <v>470</v>
      </c>
      <c r="AL38" s="245" t="s">
        <v>876</v>
      </c>
    </row>
    <row r="39" spans="1:38" ht="25.5" customHeight="1" x14ac:dyDescent="0.3">
      <c r="A39" s="26">
        <v>6</v>
      </c>
      <c r="B39" s="19" t="s">
        <v>135</v>
      </c>
      <c r="C39" s="26">
        <v>30</v>
      </c>
      <c r="D39" s="26" t="str">
        <f t="shared" si="1"/>
        <v>6.30</v>
      </c>
      <c r="E39" s="21" t="s">
        <v>115</v>
      </c>
      <c r="F39" s="20">
        <v>40</v>
      </c>
      <c r="N39" s="33">
        <v>2006</v>
      </c>
      <c r="O39" s="114">
        <v>1.1714951505056121</v>
      </c>
      <c r="P39" s="113">
        <f t="shared" si="2"/>
        <v>1.1761811311076347</v>
      </c>
      <c r="Q39" s="113">
        <f t="shared" si="2"/>
        <v>1.1844143990253879</v>
      </c>
      <c r="R39" s="113">
        <f t="shared" si="2"/>
        <v>1.1903364710205147</v>
      </c>
      <c r="S39" s="113">
        <f t="shared" ref="S39:V39" si="31">+R39*(1+S$7)</f>
        <v>1.1950978169045967</v>
      </c>
      <c r="T39" s="142">
        <f t="shared" si="31"/>
        <v>1.1950978169045967</v>
      </c>
      <c r="U39" s="142">
        <f t="shared" si="31"/>
        <v>1.1950978169045967</v>
      </c>
      <c r="V39" s="142">
        <f t="shared" si="31"/>
        <v>1.1950978169045967</v>
      </c>
      <c r="AI39" s="242" t="s">
        <v>846</v>
      </c>
      <c r="AJ39" s="243" t="s">
        <v>484</v>
      </c>
      <c r="AK39" s="244" t="s">
        <v>471</v>
      </c>
      <c r="AL39" s="245" t="s">
        <v>877</v>
      </c>
    </row>
    <row r="40" spans="1:38" ht="25.5" customHeight="1" x14ac:dyDescent="0.3">
      <c r="A40" s="26">
        <v>6</v>
      </c>
      <c r="B40" s="19" t="s">
        <v>135</v>
      </c>
      <c r="C40" s="26">
        <v>31</v>
      </c>
      <c r="D40" s="26" t="str">
        <f t="shared" si="1"/>
        <v>6.31</v>
      </c>
      <c r="E40" s="21" t="s">
        <v>121</v>
      </c>
      <c r="F40" s="20">
        <v>5</v>
      </c>
      <c r="N40" s="33">
        <v>2007</v>
      </c>
      <c r="O40" s="114">
        <v>1.1389818419052828</v>
      </c>
      <c r="P40" s="113">
        <f t="shared" si="2"/>
        <v>1.1435377692729041</v>
      </c>
      <c r="Q40" s="113">
        <f t="shared" si="2"/>
        <v>1.1515425336578142</v>
      </c>
      <c r="R40" s="113">
        <f t="shared" si="2"/>
        <v>1.1573002463261031</v>
      </c>
      <c r="S40" s="113">
        <f t="shared" ref="S40:V40" si="32">+R40*(1+S$7)</f>
        <v>1.1619294473114075</v>
      </c>
      <c r="T40" s="142">
        <f t="shared" si="32"/>
        <v>1.1619294473114075</v>
      </c>
      <c r="U40" s="142">
        <f t="shared" si="32"/>
        <v>1.1619294473114075</v>
      </c>
      <c r="V40" s="142">
        <f t="shared" si="32"/>
        <v>1.1619294473114075</v>
      </c>
      <c r="AI40" s="242" t="s">
        <v>846</v>
      </c>
      <c r="AJ40" s="243" t="s">
        <v>484</v>
      </c>
      <c r="AK40" s="244" t="s">
        <v>472</v>
      </c>
      <c r="AL40" s="245" t="s">
        <v>878</v>
      </c>
    </row>
    <row r="41" spans="1:38" ht="25.5" customHeight="1" x14ac:dyDescent="0.3">
      <c r="A41" s="26">
        <v>6</v>
      </c>
      <c r="B41" s="19" t="s">
        <v>135</v>
      </c>
      <c r="C41" s="26">
        <v>32</v>
      </c>
      <c r="D41" s="26" t="str">
        <f t="shared" si="1"/>
        <v>6.32</v>
      </c>
      <c r="E41" s="21" t="s">
        <v>125</v>
      </c>
      <c r="F41" s="20">
        <v>7</v>
      </c>
      <c r="N41" s="33">
        <v>2008</v>
      </c>
      <c r="O41" s="114">
        <v>1.1034204106236727</v>
      </c>
      <c r="P41" s="113">
        <f>+O41*(1+P$7)</f>
        <v>1.1078340922661674</v>
      </c>
      <c r="Q41" s="113">
        <f t="shared" si="2"/>
        <v>1.1155889309120304</v>
      </c>
      <c r="R41" s="113">
        <f t="shared" si="2"/>
        <v>1.1211668755665904</v>
      </c>
      <c r="S41" s="113">
        <f t="shared" ref="S41:V41" si="33">+R41*(1+S$7)</f>
        <v>1.1256515430688567</v>
      </c>
      <c r="T41" s="142">
        <f t="shared" si="33"/>
        <v>1.1256515430688567</v>
      </c>
      <c r="U41" s="142">
        <f t="shared" si="33"/>
        <v>1.1256515430688567</v>
      </c>
      <c r="V41" s="142">
        <f t="shared" si="33"/>
        <v>1.1256515430688567</v>
      </c>
      <c r="AI41" s="242" t="s">
        <v>846</v>
      </c>
      <c r="AJ41" s="243" t="s">
        <v>484</v>
      </c>
      <c r="AK41" s="244" t="s">
        <v>473</v>
      </c>
      <c r="AL41" s="246" t="s">
        <v>879</v>
      </c>
    </row>
    <row r="42" spans="1:38" ht="25.5" customHeight="1" x14ac:dyDescent="0.3">
      <c r="A42" s="26">
        <v>6</v>
      </c>
      <c r="B42" s="19" t="s">
        <v>135</v>
      </c>
      <c r="C42" s="26">
        <v>33</v>
      </c>
      <c r="D42" s="26" t="str">
        <f t="shared" si="1"/>
        <v>6.33</v>
      </c>
      <c r="E42" s="21" t="s">
        <v>131</v>
      </c>
      <c r="F42" s="20">
        <v>7</v>
      </c>
      <c r="N42" s="33">
        <v>2009</v>
      </c>
      <c r="O42" s="114">
        <v>1.0952920834735906</v>
      </c>
      <c r="P42" s="113">
        <f t="shared" si="2"/>
        <v>1.099673251807485</v>
      </c>
      <c r="Q42" s="113">
        <f t="shared" si="2"/>
        <v>1.1073709645701373</v>
      </c>
      <c r="R42" s="113">
        <f t="shared" si="2"/>
        <v>1.1129078193929878</v>
      </c>
      <c r="S42" s="113">
        <f t="shared" ref="S42:V42" si="34">+R42*(1+S$7)</f>
        <v>1.1173594506705598</v>
      </c>
      <c r="T42" s="142">
        <f t="shared" si="34"/>
        <v>1.1173594506705598</v>
      </c>
      <c r="U42" s="142">
        <f t="shared" si="34"/>
        <v>1.1173594506705598</v>
      </c>
      <c r="V42" s="142">
        <f t="shared" si="34"/>
        <v>1.1173594506705598</v>
      </c>
      <c r="AI42" s="242" t="s">
        <v>846</v>
      </c>
      <c r="AJ42" s="243" t="s">
        <v>484</v>
      </c>
      <c r="AK42" s="244" t="s">
        <v>474</v>
      </c>
      <c r="AL42" s="245" t="s">
        <v>880</v>
      </c>
    </row>
    <row r="43" spans="1:38" ht="25.5" customHeight="1" x14ac:dyDescent="0.3">
      <c r="A43" s="26">
        <v>6</v>
      </c>
      <c r="B43" s="19" t="s">
        <v>135</v>
      </c>
      <c r="C43" s="26">
        <v>34</v>
      </c>
      <c r="D43" s="26" t="str">
        <f t="shared" si="1"/>
        <v>6.34</v>
      </c>
      <c r="E43" s="21" t="s">
        <v>134</v>
      </c>
      <c r="F43" s="20">
        <v>8</v>
      </c>
      <c r="L43" s="101"/>
      <c r="N43" s="33">
        <v>2010</v>
      </c>
      <c r="O43" s="114">
        <v>1.09529208347359</v>
      </c>
      <c r="P43" s="113">
        <f t="shared" si="2"/>
        <v>1.0996732518074843</v>
      </c>
      <c r="Q43" s="113">
        <f t="shared" si="2"/>
        <v>1.1073709645701366</v>
      </c>
      <c r="R43" s="113">
        <f t="shared" si="2"/>
        <v>1.1129078193929871</v>
      </c>
      <c r="S43" s="113">
        <f t="shared" ref="S43:V43" si="35">+R43*(1+S$7)</f>
        <v>1.1173594506705591</v>
      </c>
      <c r="T43" s="142">
        <f t="shared" si="35"/>
        <v>1.1173594506705591</v>
      </c>
      <c r="U43" s="142">
        <f t="shared" si="35"/>
        <v>1.1173594506705591</v>
      </c>
      <c r="V43" s="142">
        <f t="shared" si="35"/>
        <v>1.1173594506705591</v>
      </c>
      <c r="AI43" s="242" t="s">
        <v>846</v>
      </c>
      <c r="AJ43" s="243" t="s">
        <v>484</v>
      </c>
      <c r="AK43" s="244" t="s">
        <v>475</v>
      </c>
      <c r="AL43" s="245" t="s">
        <v>881</v>
      </c>
    </row>
    <row r="44" spans="1:38" ht="25.5" customHeight="1" x14ac:dyDescent="0.3">
      <c r="A44" s="26">
        <v>6</v>
      </c>
      <c r="B44" s="19" t="s">
        <v>135</v>
      </c>
      <c r="C44" s="26">
        <v>35</v>
      </c>
      <c r="D44" s="26" t="str">
        <f t="shared" si="1"/>
        <v>6.35</v>
      </c>
      <c r="E44" s="21" t="s">
        <v>137</v>
      </c>
      <c r="F44" s="20">
        <v>5</v>
      </c>
      <c r="L44" s="101"/>
      <c r="N44" s="33">
        <v>2011</v>
      </c>
      <c r="O44" s="114">
        <v>1.0790354291734259</v>
      </c>
      <c r="P44" s="113">
        <f t="shared" si="2"/>
        <v>1.0833515708901196</v>
      </c>
      <c r="Q44" s="113">
        <f t="shared" si="2"/>
        <v>1.0909350318863502</v>
      </c>
      <c r="R44" s="113">
        <f t="shared" si="2"/>
        <v>1.0963897070457818</v>
      </c>
      <c r="S44" s="113">
        <f t="shared" ref="S44:V44" si="36">+R44*(1+S$7)</f>
        <v>1.1007752658739649</v>
      </c>
      <c r="T44" s="142">
        <f t="shared" si="36"/>
        <v>1.1007752658739649</v>
      </c>
      <c r="U44" s="142">
        <f t="shared" si="36"/>
        <v>1.1007752658739649</v>
      </c>
      <c r="V44" s="142">
        <f t="shared" si="36"/>
        <v>1.1007752658739649</v>
      </c>
      <c r="AI44" s="242" t="s">
        <v>846</v>
      </c>
      <c r="AJ44" s="243" t="s">
        <v>484</v>
      </c>
      <c r="AK44" s="244" t="s">
        <v>476</v>
      </c>
      <c r="AL44" s="245" t="s">
        <v>882</v>
      </c>
    </row>
    <row r="45" spans="1:38" s="31" customFormat="1" ht="25.5" customHeight="1" x14ac:dyDescent="0.3">
      <c r="A45" s="30"/>
      <c r="C45" s="30"/>
      <c r="D45" s="83"/>
      <c r="H45" s="30"/>
      <c r="L45" s="101"/>
      <c r="N45" s="33">
        <v>2012</v>
      </c>
      <c r="O45" s="114">
        <v>1.0434739978918155</v>
      </c>
      <c r="P45" s="113">
        <f t="shared" si="2"/>
        <v>1.0476478938833829</v>
      </c>
      <c r="Q45" s="113">
        <f t="shared" si="2"/>
        <v>1.0549814291405664</v>
      </c>
      <c r="R45" s="113">
        <f t="shared" si="2"/>
        <v>1.0602563362862691</v>
      </c>
      <c r="S45" s="113">
        <f t="shared" ref="S45:V45" si="37">+R45*(1+S$7)</f>
        <v>1.0644973616314142</v>
      </c>
      <c r="T45" s="142">
        <f t="shared" si="37"/>
        <v>1.0644973616314142</v>
      </c>
      <c r="U45" s="142">
        <f t="shared" si="37"/>
        <v>1.0644973616314142</v>
      </c>
      <c r="V45" s="142">
        <f t="shared" si="37"/>
        <v>1.0644973616314142</v>
      </c>
      <c r="Y45" s="5"/>
      <c r="AA45" s="56"/>
      <c r="AB45" s="56"/>
      <c r="AC45" s="56"/>
      <c r="AD45" s="56"/>
      <c r="AE45" s="56"/>
      <c r="AF45" s="56"/>
      <c r="AG45" s="56"/>
      <c r="AI45" s="242" t="s">
        <v>846</v>
      </c>
      <c r="AJ45" s="243" t="s">
        <v>484</v>
      </c>
      <c r="AK45" s="244" t="s">
        <v>477</v>
      </c>
      <c r="AL45" s="246" t="s">
        <v>883</v>
      </c>
    </row>
    <row r="46" spans="1:38" s="45" customFormat="1" ht="25.5" customHeight="1" x14ac:dyDescent="0.3">
      <c r="A46" s="98"/>
      <c r="B46" s="98"/>
      <c r="C46" s="98"/>
      <c r="D46" s="72"/>
      <c r="E46" s="98"/>
      <c r="F46" s="98"/>
      <c r="G46" s="98"/>
      <c r="H46" s="130"/>
      <c r="I46" s="98"/>
      <c r="L46" s="106"/>
      <c r="N46" s="107">
        <v>2013</v>
      </c>
      <c r="O46" s="115">
        <v>1.0160408937602881</v>
      </c>
      <c r="P46" s="116">
        <f t="shared" si="2"/>
        <v>1.0201050573353292</v>
      </c>
      <c r="Q46" s="116">
        <f t="shared" si="2"/>
        <v>1.0272457927366765</v>
      </c>
      <c r="R46" s="116">
        <f t="shared" si="2"/>
        <v>1.0323820217003599</v>
      </c>
      <c r="S46" s="113">
        <f t="shared" ref="S46:V46" si="38">+R46*(1+S$7)</f>
        <v>1.0365115497871613</v>
      </c>
      <c r="T46" s="142">
        <f t="shared" si="38"/>
        <v>1.0365115497871613</v>
      </c>
      <c r="U46" s="142">
        <f t="shared" si="38"/>
        <v>1.0365115497871613</v>
      </c>
      <c r="V46" s="142">
        <f t="shared" si="38"/>
        <v>1.0365115497871613</v>
      </c>
      <c r="AA46" s="108"/>
      <c r="AB46" s="108"/>
      <c r="AC46" s="108"/>
      <c r="AD46" s="108"/>
      <c r="AE46" s="108"/>
      <c r="AF46" s="108"/>
      <c r="AG46" s="108"/>
      <c r="AI46" s="242" t="s">
        <v>846</v>
      </c>
      <c r="AJ46" s="243" t="s">
        <v>484</v>
      </c>
      <c r="AK46" s="244" t="s">
        <v>478</v>
      </c>
      <c r="AL46" s="245" t="s">
        <v>884</v>
      </c>
    </row>
    <row r="47" spans="1:38" s="45" customFormat="1" ht="25.5" customHeight="1" x14ac:dyDescent="0.3">
      <c r="A47" s="98"/>
      <c r="B47" s="98"/>
      <c r="C47" s="98"/>
      <c r="D47" s="72"/>
      <c r="E47" s="98"/>
      <c r="F47" s="98"/>
      <c r="G47" s="98"/>
      <c r="H47" s="130"/>
      <c r="I47" s="98"/>
      <c r="N47" s="107">
        <v>2014</v>
      </c>
      <c r="O47" s="115">
        <v>1.003992978024</v>
      </c>
      <c r="P47" s="116">
        <f t="shared" si="2"/>
        <v>1.008008949936096</v>
      </c>
      <c r="Q47" s="116">
        <f t="shared" si="2"/>
        <v>1.0150650125856486</v>
      </c>
      <c r="R47" s="116">
        <f t="shared" si="2"/>
        <v>1.0201403376485767</v>
      </c>
      <c r="S47" s="113">
        <f t="shared" ref="S47:V47" si="39">+R47*(1+S$7)</f>
        <v>1.024220898999171</v>
      </c>
      <c r="T47" s="142">
        <f t="shared" si="39"/>
        <v>1.024220898999171</v>
      </c>
      <c r="U47" s="142">
        <f t="shared" si="39"/>
        <v>1.024220898999171</v>
      </c>
      <c r="V47" s="142">
        <f t="shared" si="39"/>
        <v>1.024220898999171</v>
      </c>
      <c r="AA47" s="108"/>
      <c r="AB47" s="108"/>
      <c r="AC47" s="108"/>
      <c r="AD47" s="108"/>
      <c r="AE47" s="108"/>
      <c r="AF47" s="108"/>
      <c r="AG47" s="108"/>
      <c r="AI47" s="242" t="s">
        <v>846</v>
      </c>
      <c r="AJ47" s="243" t="s">
        <v>484</v>
      </c>
      <c r="AK47" s="244" t="s">
        <v>479</v>
      </c>
      <c r="AL47" s="246" t="s">
        <v>885</v>
      </c>
    </row>
    <row r="48" spans="1:38" s="45" customFormat="1" ht="25.5" customHeight="1" x14ac:dyDescent="0.3">
      <c r="A48" s="98"/>
      <c r="B48" s="98"/>
      <c r="C48" s="98"/>
      <c r="D48" s="72"/>
      <c r="E48" s="98"/>
      <c r="F48" s="98"/>
      <c r="G48" s="98"/>
      <c r="H48" s="98"/>
      <c r="I48" s="98"/>
      <c r="N48" s="107">
        <v>2015</v>
      </c>
      <c r="O48" s="115">
        <v>1.0049979759999998</v>
      </c>
      <c r="P48" s="116">
        <f t="shared" si="2"/>
        <v>1.0090179679039999</v>
      </c>
      <c r="Q48" s="116">
        <f t="shared" si="2"/>
        <v>1.0160810936793279</v>
      </c>
      <c r="R48" s="116">
        <f t="shared" si="2"/>
        <v>1.0211614991477245</v>
      </c>
      <c r="S48" s="113">
        <f t="shared" ref="S48:V48" si="40">+R48*(1+S$7)</f>
        <v>1.0252461451443153</v>
      </c>
      <c r="T48" s="142">
        <f t="shared" si="40"/>
        <v>1.0252461451443153</v>
      </c>
      <c r="U48" s="142">
        <f t="shared" si="40"/>
        <v>1.0252461451443153</v>
      </c>
      <c r="V48" s="142">
        <f t="shared" si="40"/>
        <v>1.0252461451443153</v>
      </c>
      <c r="AA48" s="108"/>
      <c r="AB48" s="108"/>
      <c r="AC48" s="108"/>
      <c r="AD48" s="108"/>
      <c r="AE48" s="108"/>
      <c r="AF48" s="108"/>
      <c r="AG48" s="108"/>
      <c r="AI48" s="242" t="s">
        <v>846</v>
      </c>
      <c r="AJ48" s="243" t="s">
        <v>484</v>
      </c>
      <c r="AK48" s="244" t="s">
        <v>480</v>
      </c>
      <c r="AL48" s="245" t="s">
        <v>886</v>
      </c>
    </row>
    <row r="49" spans="1:38" s="45" customFormat="1" ht="25.5" customHeight="1" x14ac:dyDescent="0.3">
      <c r="A49" s="98"/>
      <c r="B49" s="98"/>
      <c r="C49" s="98"/>
      <c r="D49" s="72"/>
      <c r="E49" s="98"/>
      <c r="F49" s="98"/>
      <c r="G49" s="98"/>
      <c r="H49" s="98"/>
      <c r="I49" s="98"/>
      <c r="N49" s="107">
        <v>2016</v>
      </c>
      <c r="O49" s="115">
        <v>1.0009939999999999</v>
      </c>
      <c r="P49" s="116">
        <f t="shared" si="2"/>
        <v>1.0049979759999998</v>
      </c>
      <c r="Q49" s="116">
        <f t="shared" si="2"/>
        <v>1.0120329618319996</v>
      </c>
      <c r="R49" s="116">
        <f t="shared" si="2"/>
        <v>1.0170931266411596</v>
      </c>
      <c r="S49" s="113">
        <f t="shared" ref="S49:V49" si="41">+R49*(1+S$7)</f>
        <v>1.0211614991477242</v>
      </c>
      <c r="T49" s="142">
        <f t="shared" si="41"/>
        <v>1.0211614991477242</v>
      </c>
      <c r="U49" s="142">
        <f t="shared" si="41"/>
        <v>1.0211614991477242</v>
      </c>
      <c r="V49" s="142">
        <f t="shared" si="41"/>
        <v>1.0211614991477242</v>
      </c>
      <c r="AA49" s="108"/>
      <c r="AB49" s="108"/>
      <c r="AC49" s="108"/>
      <c r="AD49" s="108"/>
      <c r="AE49" s="108"/>
      <c r="AF49" s="108"/>
      <c r="AG49" s="108"/>
      <c r="AI49" s="242" t="s">
        <v>846</v>
      </c>
      <c r="AJ49" s="243" t="s">
        <v>484</v>
      </c>
      <c r="AK49" s="244" t="s">
        <v>481</v>
      </c>
      <c r="AL49" s="245" t="s">
        <v>887</v>
      </c>
    </row>
    <row r="50" spans="1:38" s="45" customFormat="1" ht="25.5" customHeight="1" x14ac:dyDescent="0.3">
      <c r="A50" s="98"/>
      <c r="B50" s="98"/>
      <c r="C50" s="98"/>
      <c r="D50" s="72"/>
      <c r="E50" s="98"/>
      <c r="F50" s="98"/>
      <c r="G50" s="98"/>
      <c r="H50" s="98"/>
      <c r="I50" s="98"/>
      <c r="N50" s="107">
        <v>2017</v>
      </c>
      <c r="O50" s="115">
        <v>0.998</v>
      </c>
      <c r="P50" s="116">
        <f t="shared" si="2"/>
        <v>1.001992</v>
      </c>
      <c r="Q50" s="116">
        <f t="shared" si="2"/>
        <v>1.0090059439999999</v>
      </c>
      <c r="R50" s="116">
        <f t="shared" si="2"/>
        <v>1.0140509737199999</v>
      </c>
      <c r="S50" s="113">
        <f t="shared" ref="S50:V50" si="42">+R50*(1+S$7)</f>
        <v>1.0181071776148798</v>
      </c>
      <c r="T50" s="142">
        <f t="shared" si="42"/>
        <v>1.0181071776148798</v>
      </c>
      <c r="U50" s="142">
        <f t="shared" si="42"/>
        <v>1.0181071776148798</v>
      </c>
      <c r="V50" s="142">
        <f t="shared" si="42"/>
        <v>1.0181071776148798</v>
      </c>
      <c r="AA50" s="108"/>
      <c r="AB50" s="108"/>
      <c r="AC50" s="108"/>
      <c r="AD50" s="108"/>
      <c r="AE50" s="108"/>
      <c r="AF50" s="108"/>
      <c r="AG50" s="108"/>
      <c r="AI50" s="242" t="s">
        <v>846</v>
      </c>
      <c r="AJ50" s="243" t="s">
        <v>484</v>
      </c>
      <c r="AK50" s="244" t="s">
        <v>482</v>
      </c>
      <c r="AL50" s="246" t="s">
        <v>888</v>
      </c>
    </row>
    <row r="51" spans="1:38" s="45" customFormat="1" ht="25.5" customHeight="1" x14ac:dyDescent="0.3">
      <c r="A51" s="98"/>
      <c r="B51" s="98"/>
      <c r="C51" s="98"/>
      <c r="D51" s="72"/>
      <c r="E51" s="98"/>
      <c r="F51" s="98"/>
      <c r="G51" s="98"/>
      <c r="H51" s="98"/>
      <c r="I51" s="98"/>
      <c r="N51" s="107">
        <v>2018</v>
      </c>
      <c r="O51" s="103">
        <v>1</v>
      </c>
      <c r="P51" s="116">
        <f t="shared" si="2"/>
        <v>1.004</v>
      </c>
      <c r="Q51" s="116">
        <f t="shared" si="2"/>
        <v>1.0110279999999998</v>
      </c>
      <c r="R51" s="116">
        <f t="shared" si="2"/>
        <v>1.0160831399999997</v>
      </c>
      <c r="S51" s="113">
        <f t="shared" ref="S51:V51" si="43">+R51*(1+S$7)</f>
        <v>1.0201474725599997</v>
      </c>
      <c r="T51" s="142">
        <f t="shared" si="43"/>
        <v>1.0201474725599997</v>
      </c>
      <c r="U51" s="142">
        <f t="shared" si="43"/>
        <v>1.0201474725599997</v>
      </c>
      <c r="V51" s="142">
        <f t="shared" si="43"/>
        <v>1.0201474725599997</v>
      </c>
      <c r="AA51" s="108"/>
      <c r="AB51" s="108"/>
      <c r="AC51" s="108"/>
      <c r="AD51" s="108"/>
      <c r="AE51" s="108"/>
      <c r="AF51" s="108"/>
      <c r="AG51" s="108"/>
      <c r="AI51" s="242" t="s">
        <v>846</v>
      </c>
      <c r="AJ51" s="243" t="s">
        <v>484</v>
      </c>
      <c r="AK51" s="244" t="s">
        <v>483</v>
      </c>
      <c r="AL51" s="246" t="s">
        <v>889</v>
      </c>
    </row>
    <row r="52" spans="1:38" s="45" customFormat="1" ht="25.5" customHeight="1" x14ac:dyDescent="0.3">
      <c r="A52" s="98"/>
      <c r="B52" s="98"/>
      <c r="C52" s="98"/>
      <c r="D52" s="72"/>
      <c r="E52" s="98"/>
      <c r="F52" s="98"/>
      <c r="G52" s="98"/>
      <c r="H52" s="98"/>
      <c r="I52" s="98"/>
      <c r="N52" s="107">
        <v>2019</v>
      </c>
      <c r="O52" s="117"/>
      <c r="P52" s="103">
        <v>1</v>
      </c>
      <c r="Q52" s="116">
        <f t="shared" ref="Q52:R52" si="44">+P52*(1+Q$7)</f>
        <v>1.0069999999999999</v>
      </c>
      <c r="R52" s="116">
        <f t="shared" si="44"/>
        <v>1.0120349999999998</v>
      </c>
      <c r="S52" s="113">
        <f t="shared" ref="S52:V53" si="45">+R52*(1+S$7)</f>
        <v>1.0160831399999999</v>
      </c>
      <c r="T52" s="142">
        <f t="shared" si="45"/>
        <v>1.0160831399999999</v>
      </c>
      <c r="U52" s="142">
        <f t="shared" si="45"/>
        <v>1.0160831399999999</v>
      </c>
      <c r="V52" s="142">
        <f t="shared" si="45"/>
        <v>1.0160831399999999</v>
      </c>
      <c r="AA52" s="108"/>
      <c r="AB52" s="108"/>
      <c r="AC52" s="108"/>
      <c r="AD52" s="108"/>
      <c r="AE52" s="108"/>
      <c r="AF52" s="108"/>
      <c r="AG52" s="108"/>
      <c r="AI52" s="242" t="s">
        <v>846</v>
      </c>
      <c r="AJ52" s="243" t="s">
        <v>484</v>
      </c>
      <c r="AK52" s="244" t="s">
        <v>484</v>
      </c>
      <c r="AL52" s="245" t="s">
        <v>890</v>
      </c>
    </row>
    <row r="53" spans="1:38" s="45" customFormat="1" ht="25.5" customHeight="1" x14ac:dyDescent="0.3">
      <c r="A53" s="98"/>
      <c r="B53" s="98"/>
      <c r="C53" s="98"/>
      <c r="D53" s="72"/>
      <c r="E53" s="98"/>
      <c r="F53" s="98"/>
      <c r="G53" s="98"/>
      <c r="H53" s="98"/>
      <c r="I53" s="98"/>
      <c r="N53" s="107">
        <v>2020</v>
      </c>
      <c r="O53" s="117"/>
      <c r="P53" s="118"/>
      <c r="Q53" s="103">
        <v>1</v>
      </c>
      <c r="R53" s="116">
        <f t="shared" ref="R53" si="46">+Q53*(1+R$7)</f>
        <v>1.0049999999999999</v>
      </c>
      <c r="S53" s="113">
        <f t="shared" si="45"/>
        <v>1.0090199999999998</v>
      </c>
      <c r="T53" s="142">
        <f t="shared" si="45"/>
        <v>1.0090199999999998</v>
      </c>
      <c r="U53" s="142">
        <f t="shared" si="45"/>
        <v>1.0090199999999998</v>
      </c>
      <c r="V53" s="142">
        <f t="shared" si="45"/>
        <v>1.0090199999999998</v>
      </c>
      <c r="AA53" s="108"/>
      <c r="AB53" s="108"/>
      <c r="AC53" s="108"/>
      <c r="AD53" s="108"/>
      <c r="AE53" s="108"/>
      <c r="AF53" s="108"/>
      <c r="AG53" s="108"/>
      <c r="AI53" s="242" t="s">
        <v>846</v>
      </c>
      <c r="AJ53" s="243" t="s">
        <v>484</v>
      </c>
      <c r="AK53" s="244" t="s">
        <v>485</v>
      </c>
      <c r="AL53" s="246" t="s">
        <v>891</v>
      </c>
    </row>
    <row r="54" spans="1:38" s="45" customFormat="1" ht="25.5" customHeight="1" x14ac:dyDescent="0.3">
      <c r="A54" s="98"/>
      <c r="B54" s="98"/>
      <c r="C54" s="98"/>
      <c r="D54" s="72"/>
      <c r="E54" s="98"/>
      <c r="F54" s="98"/>
      <c r="G54" s="98"/>
      <c r="H54" s="98"/>
      <c r="I54" s="98"/>
      <c r="N54" s="107">
        <v>2021</v>
      </c>
      <c r="O54" s="117"/>
      <c r="P54" s="118"/>
      <c r="Q54" s="109"/>
      <c r="R54" s="103">
        <f>+Q53*(1+R$6)</f>
        <v>1</v>
      </c>
      <c r="S54" s="113">
        <f t="shared" ref="S54:V55" si="47">+R54*(1+S$7)</f>
        <v>1.004</v>
      </c>
      <c r="T54" s="142">
        <f t="shared" si="47"/>
        <v>1.004</v>
      </c>
      <c r="U54" s="142">
        <f t="shared" si="47"/>
        <v>1.004</v>
      </c>
      <c r="V54" s="142">
        <f t="shared" si="47"/>
        <v>1.004</v>
      </c>
      <c r="AA54" s="108"/>
      <c r="AB54" s="108"/>
      <c r="AC54" s="108"/>
      <c r="AD54" s="108"/>
      <c r="AE54" s="108"/>
      <c r="AF54" s="108"/>
      <c r="AG54" s="108"/>
      <c r="AI54" s="242" t="s">
        <v>846</v>
      </c>
      <c r="AJ54" s="243" t="s">
        <v>484</v>
      </c>
      <c r="AK54" s="244" t="s">
        <v>486</v>
      </c>
      <c r="AL54" s="245" t="s">
        <v>892</v>
      </c>
    </row>
    <row r="55" spans="1:38" s="45" customFormat="1" ht="25.5" customHeight="1" x14ac:dyDescent="0.3">
      <c r="A55" s="98"/>
      <c r="B55" s="98"/>
      <c r="C55" s="98"/>
      <c r="D55" s="72"/>
      <c r="E55" s="98"/>
      <c r="F55" s="98"/>
      <c r="G55" s="98"/>
      <c r="H55" s="98"/>
      <c r="I55" s="98"/>
      <c r="N55" s="107">
        <v>2022</v>
      </c>
      <c r="O55" s="107"/>
      <c r="P55" s="109"/>
      <c r="Q55" s="109"/>
      <c r="R55" s="109"/>
      <c r="S55" s="103">
        <v>1</v>
      </c>
      <c r="T55" s="142">
        <f t="shared" si="47"/>
        <v>1</v>
      </c>
      <c r="U55" s="142">
        <f t="shared" si="47"/>
        <v>1</v>
      </c>
      <c r="V55" s="142">
        <f t="shared" ref="V55" si="48">+U55*(1+V$7)</f>
        <v>1</v>
      </c>
      <c r="AA55" s="108"/>
      <c r="AB55" s="108"/>
      <c r="AC55" s="108"/>
      <c r="AD55" s="108"/>
      <c r="AE55" s="108"/>
      <c r="AF55" s="108"/>
      <c r="AG55" s="108"/>
      <c r="AI55" s="242" t="s">
        <v>846</v>
      </c>
      <c r="AJ55" s="243" t="s">
        <v>484</v>
      </c>
      <c r="AK55" s="244" t="s">
        <v>487</v>
      </c>
      <c r="AL55" s="245" t="s">
        <v>893</v>
      </c>
    </row>
    <row r="56" spans="1:38" s="45" customFormat="1" ht="25.5" customHeight="1" x14ac:dyDescent="0.3">
      <c r="A56" s="98"/>
      <c r="B56" s="98"/>
      <c r="C56" s="98"/>
      <c r="D56" s="72"/>
      <c r="E56" s="98"/>
      <c r="F56" s="98"/>
      <c r="G56" s="98"/>
      <c r="H56" s="98"/>
      <c r="I56" s="98"/>
      <c r="N56" s="107">
        <v>2023</v>
      </c>
      <c r="O56" s="110"/>
      <c r="P56" s="109"/>
      <c r="Q56" s="109"/>
      <c r="R56" s="109"/>
      <c r="S56" s="109"/>
      <c r="T56" s="99">
        <v>1</v>
      </c>
      <c r="U56" s="142">
        <f t="shared" ref="U56:V56" si="49">+T56*(1+U$7)</f>
        <v>1</v>
      </c>
      <c r="V56" s="142">
        <f t="shared" si="49"/>
        <v>1</v>
      </c>
      <c r="AA56" s="108"/>
      <c r="AB56" s="108"/>
      <c r="AC56" s="108"/>
      <c r="AD56" s="108"/>
      <c r="AE56" s="108"/>
      <c r="AF56" s="108"/>
      <c r="AG56" s="108"/>
      <c r="AI56" s="242" t="s">
        <v>846</v>
      </c>
      <c r="AJ56" s="243" t="s">
        <v>484</v>
      </c>
      <c r="AK56" s="244" t="s">
        <v>488</v>
      </c>
      <c r="AL56" s="245" t="s">
        <v>894</v>
      </c>
    </row>
    <row r="57" spans="1:38" s="45" customFormat="1" ht="25.5" customHeight="1" x14ac:dyDescent="0.3">
      <c r="A57" s="98"/>
      <c r="B57" s="98"/>
      <c r="C57" s="98"/>
      <c r="D57" s="72"/>
      <c r="E57" s="98"/>
      <c r="F57" s="98"/>
      <c r="G57" s="98"/>
      <c r="H57" s="98"/>
      <c r="I57" s="98"/>
      <c r="N57" s="107">
        <v>2024</v>
      </c>
      <c r="O57" s="107"/>
      <c r="P57" s="109"/>
      <c r="Q57" s="109"/>
      <c r="R57" s="109"/>
      <c r="S57" s="109"/>
      <c r="T57" s="109"/>
      <c r="U57" s="99">
        <v>1</v>
      </c>
      <c r="V57" s="142">
        <f t="shared" ref="V57" si="50">+U57*(1+V$7)</f>
        <v>1</v>
      </c>
      <c r="AA57" s="108"/>
      <c r="AB57" s="108"/>
      <c r="AC57" s="108"/>
      <c r="AD57" s="108"/>
      <c r="AE57" s="108"/>
      <c r="AF57" s="108"/>
      <c r="AG57" s="108"/>
      <c r="AI57" s="242" t="s">
        <v>846</v>
      </c>
      <c r="AJ57" s="243" t="s">
        <v>484</v>
      </c>
      <c r="AK57" s="244" t="s">
        <v>489</v>
      </c>
      <c r="AL57" s="245" t="s">
        <v>895</v>
      </c>
    </row>
    <row r="58" spans="1:38" s="45" customFormat="1" ht="25.5" customHeight="1" x14ac:dyDescent="0.3">
      <c r="A58" s="98"/>
      <c r="B58" s="98"/>
      <c r="C58" s="98"/>
      <c r="D58" s="72"/>
      <c r="E58" s="98"/>
      <c r="F58" s="98"/>
      <c r="G58" s="98"/>
      <c r="H58" s="98"/>
      <c r="I58" s="98"/>
      <c r="N58" s="107">
        <v>2025</v>
      </c>
      <c r="O58" s="107"/>
      <c r="P58" s="109"/>
      <c r="Q58" s="109"/>
      <c r="R58" s="109"/>
      <c r="S58" s="109"/>
      <c r="T58" s="109"/>
      <c r="U58" s="109"/>
      <c r="V58" s="99">
        <v>1</v>
      </c>
      <c r="AA58" s="108"/>
      <c r="AB58" s="108"/>
      <c r="AC58" s="108"/>
      <c r="AD58" s="108"/>
      <c r="AE58" s="108"/>
      <c r="AF58" s="108"/>
      <c r="AG58" s="108"/>
      <c r="AI58" s="242" t="s">
        <v>846</v>
      </c>
      <c r="AJ58" s="243" t="s">
        <v>484</v>
      </c>
      <c r="AK58" s="244" t="s">
        <v>490</v>
      </c>
      <c r="AL58" s="245" t="s">
        <v>896</v>
      </c>
    </row>
    <row r="59" spans="1:38" s="45" customFormat="1" ht="25.5" customHeight="1" x14ac:dyDescent="0.3">
      <c r="A59" s="98"/>
      <c r="B59" s="98"/>
      <c r="C59" s="98"/>
      <c r="D59" s="72"/>
      <c r="E59" s="98"/>
      <c r="F59" s="98"/>
      <c r="G59" s="98"/>
      <c r="H59" s="98"/>
      <c r="I59" s="98"/>
      <c r="N59" s="105"/>
      <c r="O59" s="105"/>
      <c r="P59" s="105"/>
      <c r="Q59" s="105"/>
      <c r="R59" s="105"/>
      <c r="S59" s="105"/>
      <c r="T59" s="105"/>
      <c r="U59" s="105"/>
      <c r="V59" s="105"/>
      <c r="AA59" s="108"/>
      <c r="AB59" s="108"/>
      <c r="AC59" s="108"/>
      <c r="AD59" s="108"/>
      <c r="AE59" s="108"/>
      <c r="AF59" s="108"/>
      <c r="AG59" s="108"/>
      <c r="AI59" s="242" t="s">
        <v>846</v>
      </c>
      <c r="AJ59" s="243" t="s">
        <v>484</v>
      </c>
      <c r="AK59" s="244" t="s">
        <v>491</v>
      </c>
      <c r="AL59" s="245" t="s">
        <v>897</v>
      </c>
    </row>
    <row r="60" spans="1:38" s="45" customFormat="1" ht="25.5" customHeight="1" x14ac:dyDescent="0.3">
      <c r="A60" s="98"/>
      <c r="B60" s="98"/>
      <c r="C60" s="98"/>
      <c r="D60" s="72"/>
      <c r="E60" s="98"/>
      <c r="F60" s="98"/>
      <c r="G60" s="98"/>
      <c r="H60" s="98"/>
      <c r="I60" s="98"/>
      <c r="N60" s="105"/>
      <c r="O60" s="105"/>
      <c r="P60" s="105"/>
      <c r="Q60" s="105"/>
      <c r="R60" s="105"/>
      <c r="S60" s="105"/>
      <c r="T60" s="105"/>
      <c r="U60" s="105"/>
      <c r="V60" s="105"/>
      <c r="AA60" s="108"/>
      <c r="AB60" s="108"/>
      <c r="AC60" s="108"/>
      <c r="AD60" s="108"/>
      <c r="AE60" s="108"/>
      <c r="AF60" s="108"/>
      <c r="AG60" s="108"/>
      <c r="AI60" s="242" t="s">
        <v>846</v>
      </c>
      <c r="AJ60" s="243" t="s">
        <v>484</v>
      </c>
      <c r="AK60" s="244" t="s">
        <v>492</v>
      </c>
      <c r="AL60" s="245" t="s">
        <v>898</v>
      </c>
    </row>
    <row r="61" spans="1:38" s="45" customFormat="1" ht="25.5" customHeight="1" x14ac:dyDescent="0.3">
      <c r="A61" s="98"/>
      <c r="B61" s="98"/>
      <c r="C61" s="98"/>
      <c r="D61" s="72"/>
      <c r="E61" s="98"/>
      <c r="F61" s="98"/>
      <c r="G61" s="98"/>
      <c r="H61" s="98"/>
      <c r="I61" s="98"/>
      <c r="N61" s="105"/>
      <c r="O61" s="105"/>
      <c r="P61" s="105"/>
      <c r="Q61" s="105"/>
      <c r="R61" s="105"/>
      <c r="S61" s="105"/>
      <c r="T61" s="105"/>
      <c r="U61" s="105"/>
      <c r="V61" s="105"/>
      <c r="AA61" s="108"/>
      <c r="AB61" s="108"/>
      <c r="AC61" s="108"/>
      <c r="AD61" s="108"/>
      <c r="AE61" s="108"/>
      <c r="AF61" s="108"/>
      <c r="AG61" s="108"/>
      <c r="AI61" s="242" t="s">
        <v>846</v>
      </c>
      <c r="AJ61" s="243" t="s">
        <v>484</v>
      </c>
      <c r="AK61" s="244" t="s">
        <v>493</v>
      </c>
      <c r="AL61" s="245" t="s">
        <v>899</v>
      </c>
    </row>
    <row r="62" spans="1:38" s="45" customFormat="1" ht="25.5" customHeight="1" x14ac:dyDescent="0.3">
      <c r="A62" s="130"/>
      <c r="B62" s="131"/>
      <c r="C62" s="98"/>
      <c r="D62" s="72"/>
      <c r="E62" s="98"/>
      <c r="F62" s="98"/>
      <c r="G62" s="98"/>
      <c r="H62" s="98"/>
      <c r="I62" s="98"/>
      <c r="N62" s="105"/>
      <c r="O62" s="105"/>
      <c r="P62" s="105"/>
      <c r="Q62" s="105"/>
      <c r="R62" s="105"/>
      <c r="S62" s="105"/>
      <c r="T62" s="105"/>
      <c r="U62" s="105"/>
      <c r="V62" s="105"/>
      <c r="AA62" s="108"/>
      <c r="AB62" s="108"/>
      <c r="AC62" s="108"/>
      <c r="AD62" s="108"/>
      <c r="AE62" s="108"/>
      <c r="AF62" s="108"/>
      <c r="AG62" s="108"/>
      <c r="AI62" s="242" t="s">
        <v>846</v>
      </c>
      <c r="AJ62" s="243" t="s">
        <v>484</v>
      </c>
      <c r="AK62" s="244" t="s">
        <v>494</v>
      </c>
      <c r="AL62" s="245" t="s">
        <v>900</v>
      </c>
    </row>
    <row r="63" spans="1:38" ht="25.5" customHeight="1" x14ac:dyDescent="0.3">
      <c r="A63" s="130"/>
      <c r="B63" s="98"/>
      <c r="C63" s="98"/>
      <c r="D63" s="72"/>
      <c r="E63" s="98"/>
      <c r="F63" s="98"/>
      <c r="G63" s="98"/>
      <c r="H63" s="98"/>
      <c r="I63" s="98"/>
      <c r="AI63" s="242" t="s">
        <v>846</v>
      </c>
      <c r="AJ63" s="243" t="s">
        <v>484</v>
      </c>
      <c r="AK63" s="244" t="s">
        <v>495</v>
      </c>
      <c r="AL63" s="246" t="s">
        <v>901</v>
      </c>
    </row>
    <row r="64" spans="1:38" ht="25.5" customHeight="1" x14ac:dyDescent="0.3">
      <c r="A64" s="130"/>
      <c r="B64" s="98"/>
      <c r="C64" s="98"/>
      <c r="D64" s="72"/>
      <c r="E64" s="98"/>
      <c r="F64" s="98"/>
      <c r="G64" s="98"/>
      <c r="H64" s="98"/>
      <c r="I64" s="98"/>
      <c r="AI64" s="242" t="s">
        <v>846</v>
      </c>
      <c r="AJ64" s="243" t="s">
        <v>484</v>
      </c>
      <c r="AK64" s="244" t="s">
        <v>496</v>
      </c>
      <c r="AL64" s="245" t="s">
        <v>902</v>
      </c>
    </row>
    <row r="65" spans="1:38" ht="25.5" customHeight="1" x14ac:dyDescent="0.3">
      <c r="A65" s="30"/>
      <c r="B65" s="31"/>
      <c r="C65" s="31"/>
      <c r="D65" s="72"/>
      <c r="E65" s="98"/>
      <c r="F65" s="98"/>
      <c r="G65" s="98"/>
      <c r="H65" s="98"/>
      <c r="I65" s="98"/>
      <c r="AI65" s="242" t="s">
        <v>846</v>
      </c>
      <c r="AJ65" s="243" t="s">
        <v>484</v>
      </c>
      <c r="AK65" s="244" t="s">
        <v>497</v>
      </c>
      <c r="AL65" s="246" t="s">
        <v>903</v>
      </c>
    </row>
    <row r="66" spans="1:38" ht="25.5" customHeight="1" x14ac:dyDescent="0.3">
      <c r="A66" s="30"/>
      <c r="B66" s="84"/>
      <c r="C66" s="31"/>
      <c r="D66" s="72"/>
      <c r="E66" s="98"/>
      <c r="F66" s="98"/>
      <c r="G66" s="98"/>
      <c r="H66" s="98"/>
      <c r="I66" s="98"/>
      <c r="AI66" s="242" t="s">
        <v>846</v>
      </c>
      <c r="AJ66" s="243" t="s">
        <v>484</v>
      </c>
      <c r="AK66" s="244" t="s">
        <v>498</v>
      </c>
      <c r="AL66" s="245" t="s">
        <v>904</v>
      </c>
    </row>
    <row r="67" spans="1:38" ht="25.5" customHeight="1" x14ac:dyDescent="0.3">
      <c r="A67" s="30"/>
      <c r="B67" s="31"/>
      <c r="C67" s="31"/>
      <c r="D67" s="72"/>
      <c r="E67" s="98"/>
      <c r="F67" s="98"/>
      <c r="G67" s="98"/>
      <c r="H67" s="98"/>
      <c r="I67" s="98"/>
      <c r="AI67" s="242" t="s">
        <v>846</v>
      </c>
      <c r="AJ67" s="243" t="s">
        <v>484</v>
      </c>
      <c r="AK67" s="244" t="s">
        <v>499</v>
      </c>
      <c r="AL67" s="246" t="s">
        <v>905</v>
      </c>
    </row>
    <row r="68" spans="1:38" ht="25.5" customHeight="1" x14ac:dyDescent="0.3">
      <c r="A68" s="30"/>
      <c r="B68" s="31" t="s">
        <v>140</v>
      </c>
      <c r="C68" s="31"/>
      <c r="D68" s="72"/>
      <c r="E68" s="98"/>
      <c r="F68" s="98"/>
      <c r="G68" s="98"/>
      <c r="H68" s="98"/>
      <c r="I68" s="98"/>
      <c r="AI68" s="242" t="s">
        <v>846</v>
      </c>
      <c r="AJ68" s="243" t="s">
        <v>484</v>
      </c>
      <c r="AK68" s="244" t="s">
        <v>500</v>
      </c>
      <c r="AL68" s="245" t="s">
        <v>906</v>
      </c>
    </row>
    <row r="69" spans="1:38" ht="25.5" customHeight="1" x14ac:dyDescent="0.3">
      <c r="A69" s="30"/>
      <c r="B69" s="31"/>
      <c r="C69" s="31"/>
      <c r="D69" s="72"/>
      <c r="E69" s="98"/>
      <c r="F69" s="98"/>
      <c r="G69" s="98"/>
      <c r="H69" s="98"/>
      <c r="I69" s="98"/>
      <c r="AI69" s="242" t="s">
        <v>846</v>
      </c>
      <c r="AJ69" s="243" t="s">
        <v>484</v>
      </c>
      <c r="AK69" s="244" t="s">
        <v>501</v>
      </c>
      <c r="AL69" s="245" t="s">
        <v>907</v>
      </c>
    </row>
    <row r="70" spans="1:38" s="45" customFormat="1" ht="25.5" customHeight="1" x14ac:dyDescent="0.3">
      <c r="A70" s="104"/>
      <c r="D70" s="105"/>
      <c r="N70" s="105"/>
      <c r="O70" s="105"/>
      <c r="P70" s="105"/>
      <c r="Q70" s="105"/>
      <c r="R70" s="105"/>
      <c r="S70" s="105"/>
      <c r="T70" s="105"/>
      <c r="U70" s="105"/>
      <c r="V70" s="105"/>
      <c r="AA70" s="108"/>
      <c r="AB70" s="108"/>
      <c r="AC70" s="108"/>
      <c r="AD70" s="108"/>
      <c r="AE70" s="108"/>
      <c r="AF70" s="108"/>
      <c r="AG70" s="108"/>
      <c r="AI70" s="242" t="s">
        <v>846</v>
      </c>
      <c r="AJ70" s="243" t="s">
        <v>484</v>
      </c>
      <c r="AK70" s="244" t="s">
        <v>502</v>
      </c>
      <c r="AL70" s="245" t="s">
        <v>908</v>
      </c>
    </row>
    <row r="71" spans="1:38" s="45" customFormat="1" ht="25.5" customHeight="1" x14ac:dyDescent="0.3">
      <c r="A71" s="104"/>
      <c r="B71" s="133" t="s">
        <v>141</v>
      </c>
      <c r="C71" s="104"/>
      <c r="D71" s="105"/>
      <c r="N71" s="105"/>
      <c r="O71" s="105"/>
      <c r="P71" s="105"/>
      <c r="Q71" s="105"/>
      <c r="R71" s="105"/>
      <c r="S71" s="105"/>
      <c r="T71" s="105"/>
      <c r="U71" s="105"/>
      <c r="V71" s="105"/>
      <c r="AA71" s="108"/>
      <c r="AB71" s="108"/>
      <c r="AC71" s="108"/>
      <c r="AD71" s="108"/>
      <c r="AE71" s="108"/>
      <c r="AF71" s="108"/>
      <c r="AG71" s="108"/>
      <c r="AI71" s="242" t="s">
        <v>846</v>
      </c>
      <c r="AJ71" s="243" t="s">
        <v>484</v>
      </c>
      <c r="AK71" s="244" t="s">
        <v>503</v>
      </c>
      <c r="AL71" s="245" t="s">
        <v>909</v>
      </c>
    </row>
    <row r="72" spans="1:38" s="45" customFormat="1" ht="25.5" customHeight="1" x14ac:dyDescent="0.3">
      <c r="A72" s="104"/>
      <c r="B72" s="117" t="s">
        <v>80</v>
      </c>
      <c r="C72" s="104"/>
      <c r="D72" s="105"/>
      <c r="N72" s="105"/>
      <c r="O72" s="105"/>
      <c r="P72" s="105"/>
      <c r="Q72" s="105"/>
      <c r="R72" s="105"/>
      <c r="S72" s="105"/>
      <c r="T72" s="105"/>
      <c r="U72" s="105"/>
      <c r="V72" s="105"/>
      <c r="AA72" s="108"/>
      <c r="AB72" s="108"/>
      <c r="AC72" s="108"/>
      <c r="AD72" s="108"/>
      <c r="AE72" s="108"/>
      <c r="AF72" s="108"/>
      <c r="AG72" s="108"/>
      <c r="AI72" s="242" t="s">
        <v>846</v>
      </c>
      <c r="AJ72" s="243" t="s">
        <v>484</v>
      </c>
      <c r="AK72" s="244" t="s">
        <v>504</v>
      </c>
      <c r="AL72" s="245" t="s">
        <v>910</v>
      </c>
    </row>
    <row r="73" spans="1:38" s="45" customFormat="1" ht="25.5" customHeight="1" x14ac:dyDescent="0.3">
      <c r="A73" s="104"/>
      <c r="B73" s="117" t="s">
        <v>77</v>
      </c>
      <c r="D73" s="105"/>
      <c r="N73" s="105"/>
      <c r="O73" s="105"/>
      <c r="P73" s="105"/>
      <c r="Q73" s="105"/>
      <c r="R73" s="105"/>
      <c r="S73" s="105"/>
      <c r="T73" s="105"/>
      <c r="U73" s="105"/>
      <c r="V73" s="105"/>
      <c r="AA73" s="108"/>
      <c r="AB73" s="108"/>
      <c r="AC73" s="108"/>
      <c r="AD73" s="108"/>
      <c r="AE73" s="108"/>
      <c r="AF73" s="108"/>
      <c r="AG73" s="108"/>
      <c r="AI73" s="242" t="s">
        <v>846</v>
      </c>
      <c r="AJ73" s="243" t="s">
        <v>484</v>
      </c>
      <c r="AK73" s="244" t="s">
        <v>505</v>
      </c>
      <c r="AL73" s="245" t="s">
        <v>911</v>
      </c>
    </row>
    <row r="74" spans="1:38" s="45" customFormat="1" ht="25.5" customHeight="1" x14ac:dyDescent="0.3">
      <c r="A74" s="104"/>
      <c r="B74" s="117" t="s">
        <v>78</v>
      </c>
      <c r="D74" s="105"/>
      <c r="N74" s="105"/>
      <c r="O74" s="105"/>
      <c r="P74" s="105"/>
      <c r="Q74" s="105"/>
      <c r="R74" s="105"/>
      <c r="S74" s="105"/>
      <c r="T74" s="105"/>
      <c r="U74" s="105"/>
      <c r="V74" s="105"/>
      <c r="AA74" s="108"/>
      <c r="AB74" s="108"/>
      <c r="AC74" s="108"/>
      <c r="AD74" s="108"/>
      <c r="AE74" s="108"/>
      <c r="AF74" s="108"/>
      <c r="AG74" s="108"/>
      <c r="AI74" s="242" t="s">
        <v>846</v>
      </c>
      <c r="AJ74" s="243" t="s">
        <v>484</v>
      </c>
      <c r="AK74" s="244" t="s">
        <v>506</v>
      </c>
      <c r="AL74" s="245" t="s">
        <v>912</v>
      </c>
    </row>
    <row r="75" spans="1:38" s="45" customFormat="1" ht="25.5" customHeight="1" x14ac:dyDescent="0.3">
      <c r="A75" s="104"/>
      <c r="B75" s="117" t="s">
        <v>79</v>
      </c>
      <c r="D75" s="105"/>
      <c r="N75" s="105"/>
      <c r="O75" s="105"/>
      <c r="P75" s="105"/>
      <c r="Q75" s="105"/>
      <c r="R75" s="105"/>
      <c r="S75" s="105"/>
      <c r="T75" s="105"/>
      <c r="U75" s="105"/>
      <c r="V75" s="105"/>
      <c r="AA75" s="108"/>
      <c r="AB75" s="108"/>
      <c r="AC75" s="108"/>
      <c r="AD75" s="108"/>
      <c r="AE75" s="108"/>
      <c r="AF75" s="108"/>
      <c r="AG75" s="108"/>
      <c r="AI75" s="242" t="s">
        <v>846</v>
      </c>
      <c r="AJ75" s="243" t="s">
        <v>484</v>
      </c>
      <c r="AK75" s="244" t="s">
        <v>507</v>
      </c>
      <c r="AL75" s="245" t="s">
        <v>913</v>
      </c>
    </row>
    <row r="76" spans="1:38" s="45" customFormat="1" ht="25.5" customHeight="1" x14ac:dyDescent="0.3">
      <c r="A76" s="104"/>
      <c r="B76" s="117" t="s">
        <v>40</v>
      </c>
      <c r="D76" s="105"/>
      <c r="N76" s="105"/>
      <c r="O76" s="105"/>
      <c r="P76" s="105"/>
      <c r="Q76" s="105"/>
      <c r="R76" s="105"/>
      <c r="S76" s="105"/>
      <c r="T76" s="105"/>
      <c r="U76" s="105"/>
      <c r="V76" s="105"/>
      <c r="AA76" s="108"/>
      <c r="AB76" s="108"/>
      <c r="AC76" s="108"/>
      <c r="AD76" s="108"/>
      <c r="AE76" s="108"/>
      <c r="AF76" s="108"/>
      <c r="AG76" s="108"/>
      <c r="AI76" s="242" t="s">
        <v>846</v>
      </c>
      <c r="AJ76" s="243" t="s">
        <v>484</v>
      </c>
      <c r="AK76" s="244" t="s">
        <v>508</v>
      </c>
      <c r="AL76" s="245" t="s">
        <v>914</v>
      </c>
    </row>
    <row r="77" spans="1:38" s="45" customFormat="1" ht="25.5" customHeight="1" x14ac:dyDescent="0.3">
      <c r="A77" s="104"/>
      <c r="D77" s="105"/>
      <c r="N77" s="105"/>
      <c r="O77" s="105"/>
      <c r="P77" s="105"/>
      <c r="Q77" s="105"/>
      <c r="R77" s="105"/>
      <c r="S77" s="105"/>
      <c r="T77" s="105"/>
      <c r="U77" s="105"/>
      <c r="V77" s="105"/>
      <c r="AA77" s="108"/>
      <c r="AB77" s="108"/>
      <c r="AC77" s="108"/>
      <c r="AD77" s="108"/>
      <c r="AE77" s="108"/>
      <c r="AF77" s="108"/>
      <c r="AG77" s="108"/>
      <c r="AI77" s="242" t="s">
        <v>846</v>
      </c>
      <c r="AJ77" s="243" t="s">
        <v>484</v>
      </c>
      <c r="AK77" s="244" t="s">
        <v>509</v>
      </c>
      <c r="AL77" s="245" t="s">
        <v>915</v>
      </c>
    </row>
    <row r="78" spans="1:38" s="45" customFormat="1" ht="25.5" customHeight="1" x14ac:dyDescent="0.3">
      <c r="A78" s="104"/>
      <c r="D78" s="105"/>
      <c r="N78" s="105"/>
      <c r="O78" s="105"/>
      <c r="P78" s="105"/>
      <c r="Q78" s="105"/>
      <c r="R78" s="105"/>
      <c r="S78" s="105"/>
      <c r="T78" s="105"/>
      <c r="U78" s="105"/>
      <c r="V78" s="105"/>
      <c r="AA78" s="108"/>
      <c r="AB78" s="108"/>
      <c r="AC78" s="108"/>
      <c r="AD78" s="108"/>
      <c r="AE78" s="108"/>
      <c r="AF78" s="108"/>
      <c r="AG78" s="108"/>
      <c r="AI78" s="242" t="s">
        <v>846</v>
      </c>
      <c r="AJ78" s="243" t="s">
        <v>484</v>
      </c>
      <c r="AK78" s="244" t="s">
        <v>510</v>
      </c>
      <c r="AL78" s="245" t="s">
        <v>916</v>
      </c>
    </row>
    <row r="79" spans="1:38" s="45" customFormat="1" ht="25.5" customHeight="1" x14ac:dyDescent="0.3">
      <c r="A79" s="104"/>
      <c r="D79" s="105"/>
      <c r="N79" s="105"/>
      <c r="O79" s="105"/>
      <c r="P79" s="105"/>
      <c r="Q79" s="105"/>
      <c r="R79" s="105"/>
      <c r="S79" s="105"/>
      <c r="T79" s="105"/>
      <c r="U79" s="105"/>
      <c r="V79" s="105"/>
      <c r="AA79" s="108"/>
      <c r="AB79" s="108"/>
      <c r="AC79" s="108"/>
      <c r="AD79" s="108"/>
      <c r="AE79" s="108"/>
      <c r="AF79" s="108"/>
      <c r="AG79" s="108"/>
      <c r="AI79" s="242" t="s">
        <v>846</v>
      </c>
      <c r="AJ79" s="243" t="s">
        <v>484</v>
      </c>
      <c r="AK79" s="244" t="s">
        <v>511</v>
      </c>
      <c r="AL79" s="246" t="s">
        <v>917</v>
      </c>
    </row>
    <row r="80" spans="1:38" s="45" customFormat="1" ht="25.5" customHeight="1" x14ac:dyDescent="0.3">
      <c r="A80" s="104"/>
      <c r="B80" s="133" t="s">
        <v>142</v>
      </c>
      <c r="D80" s="105"/>
      <c r="N80" s="105"/>
      <c r="O80" s="105"/>
      <c r="P80" s="105"/>
      <c r="Q80" s="105"/>
      <c r="R80" s="105"/>
      <c r="S80" s="105"/>
      <c r="T80" s="105"/>
      <c r="U80" s="105"/>
      <c r="V80" s="105"/>
      <c r="AA80" s="108"/>
      <c r="AB80" s="108"/>
      <c r="AC80" s="108"/>
      <c r="AD80" s="108"/>
      <c r="AE80" s="108"/>
      <c r="AF80" s="108"/>
      <c r="AG80" s="108"/>
      <c r="AI80" s="242" t="s">
        <v>846</v>
      </c>
      <c r="AJ80" s="243" t="s">
        <v>484</v>
      </c>
      <c r="AK80" s="244" t="s">
        <v>512</v>
      </c>
      <c r="AL80" s="245" t="s">
        <v>918</v>
      </c>
    </row>
    <row r="81" spans="1:38" s="45" customFormat="1" ht="25.5" customHeight="1" x14ac:dyDescent="0.3">
      <c r="A81" s="104"/>
      <c r="B81" s="132" t="s">
        <v>143</v>
      </c>
      <c r="D81" s="105"/>
      <c r="N81" s="105"/>
      <c r="O81" s="105"/>
      <c r="P81" s="105"/>
      <c r="Q81" s="105"/>
      <c r="R81" s="105"/>
      <c r="S81" s="105"/>
      <c r="T81" s="105"/>
      <c r="U81" s="105"/>
      <c r="V81" s="105"/>
      <c r="AA81" s="108"/>
      <c r="AB81" s="108"/>
      <c r="AC81" s="108"/>
      <c r="AD81" s="108"/>
      <c r="AE81" s="108"/>
      <c r="AF81" s="108"/>
      <c r="AG81" s="108"/>
      <c r="AI81" s="242" t="s">
        <v>846</v>
      </c>
      <c r="AJ81" s="243" t="s">
        <v>484</v>
      </c>
      <c r="AK81" s="244" t="s">
        <v>513</v>
      </c>
      <c r="AL81" s="246" t="s">
        <v>919</v>
      </c>
    </row>
    <row r="82" spans="1:38" s="45" customFormat="1" ht="25.5" customHeight="1" x14ac:dyDescent="0.3">
      <c r="A82" s="104"/>
      <c r="B82" s="132" t="s">
        <v>144</v>
      </c>
      <c r="D82" s="105"/>
      <c r="N82" s="105"/>
      <c r="O82" s="105"/>
      <c r="P82" s="105"/>
      <c r="Q82" s="105"/>
      <c r="R82" s="105"/>
      <c r="S82" s="105"/>
      <c r="T82" s="105"/>
      <c r="U82" s="105"/>
      <c r="V82" s="105"/>
      <c r="AA82" s="108"/>
      <c r="AB82" s="108"/>
      <c r="AC82" s="108"/>
      <c r="AD82" s="108"/>
      <c r="AE82" s="108"/>
      <c r="AF82" s="108"/>
      <c r="AG82" s="108"/>
      <c r="AI82" s="242" t="s">
        <v>846</v>
      </c>
      <c r="AJ82" s="243" t="s">
        <v>484</v>
      </c>
      <c r="AK82" s="244" t="s">
        <v>514</v>
      </c>
      <c r="AL82" s="246" t="s">
        <v>920</v>
      </c>
    </row>
    <row r="83" spans="1:38" s="45" customFormat="1" ht="25.5" customHeight="1" x14ac:dyDescent="0.3">
      <c r="A83" s="104"/>
      <c r="B83" s="117" t="s">
        <v>145</v>
      </c>
      <c r="D83" s="105"/>
      <c r="N83" s="105"/>
      <c r="O83" s="105"/>
      <c r="P83" s="105"/>
      <c r="Q83" s="105"/>
      <c r="R83" s="105"/>
      <c r="S83" s="105"/>
      <c r="T83" s="105"/>
      <c r="U83" s="105"/>
      <c r="V83" s="105"/>
      <c r="AA83" s="108"/>
      <c r="AB83" s="108"/>
      <c r="AC83" s="108"/>
      <c r="AD83" s="108"/>
      <c r="AE83" s="108"/>
      <c r="AF83" s="108"/>
      <c r="AG83" s="108"/>
      <c r="AI83" s="242" t="s">
        <v>846</v>
      </c>
      <c r="AJ83" s="243" t="s">
        <v>484</v>
      </c>
      <c r="AK83" s="244" t="s">
        <v>515</v>
      </c>
      <c r="AL83" s="245" t="s">
        <v>921</v>
      </c>
    </row>
    <row r="84" spans="1:38" s="45" customFormat="1" ht="25.5" customHeight="1" x14ac:dyDescent="0.3">
      <c r="A84" s="104"/>
      <c r="D84" s="105"/>
      <c r="N84" s="105"/>
      <c r="O84" s="105"/>
      <c r="P84" s="105"/>
      <c r="Q84" s="105"/>
      <c r="R84" s="105"/>
      <c r="S84" s="105"/>
      <c r="T84" s="105"/>
      <c r="U84" s="105"/>
      <c r="V84" s="105"/>
      <c r="AA84" s="108"/>
      <c r="AB84" s="108"/>
      <c r="AC84" s="108"/>
      <c r="AD84" s="108"/>
      <c r="AE84" s="108"/>
      <c r="AF84" s="108"/>
      <c r="AG84" s="108"/>
      <c r="AI84" s="242" t="s">
        <v>846</v>
      </c>
      <c r="AJ84" s="243" t="s">
        <v>484</v>
      </c>
      <c r="AK84" s="244" t="s">
        <v>516</v>
      </c>
      <c r="AL84" s="246" t="s">
        <v>922</v>
      </c>
    </row>
    <row r="85" spans="1:38" s="45" customFormat="1" ht="25.5" customHeight="1" x14ac:dyDescent="0.3">
      <c r="A85" s="104"/>
      <c r="D85" s="105"/>
      <c r="N85" s="105"/>
      <c r="O85" s="105"/>
      <c r="P85" s="105"/>
      <c r="Q85" s="105"/>
      <c r="R85" s="105"/>
      <c r="S85" s="105"/>
      <c r="T85" s="105"/>
      <c r="U85" s="105"/>
      <c r="V85" s="105"/>
      <c r="AA85" s="108"/>
      <c r="AB85" s="108"/>
      <c r="AC85" s="108"/>
      <c r="AD85" s="108"/>
      <c r="AE85" s="108"/>
      <c r="AF85" s="108"/>
      <c r="AG85" s="108"/>
      <c r="AI85" s="242" t="s">
        <v>846</v>
      </c>
      <c r="AJ85" s="243" t="s">
        <v>484</v>
      </c>
      <c r="AK85" s="244" t="s">
        <v>517</v>
      </c>
      <c r="AL85" s="245" t="s">
        <v>923</v>
      </c>
    </row>
    <row r="86" spans="1:38" s="45" customFormat="1" ht="25.5" customHeight="1" x14ac:dyDescent="0.3">
      <c r="A86" s="104"/>
      <c r="D86" s="105"/>
      <c r="N86" s="105"/>
      <c r="O86" s="105"/>
      <c r="P86" s="105"/>
      <c r="Q86" s="105"/>
      <c r="R86" s="105"/>
      <c r="S86" s="105"/>
      <c r="T86" s="105"/>
      <c r="U86" s="105"/>
      <c r="V86" s="105"/>
      <c r="AA86" s="108"/>
      <c r="AB86" s="108"/>
      <c r="AC86" s="108"/>
      <c r="AD86" s="108"/>
      <c r="AE86" s="108"/>
      <c r="AF86" s="108"/>
      <c r="AG86" s="108"/>
      <c r="AI86" s="242" t="s">
        <v>846</v>
      </c>
      <c r="AJ86" s="243" t="s">
        <v>484</v>
      </c>
      <c r="AK86" s="244" t="s">
        <v>518</v>
      </c>
      <c r="AL86" s="246" t="s">
        <v>924</v>
      </c>
    </row>
    <row r="87" spans="1:38" ht="25.5" customHeight="1" thickBot="1" x14ac:dyDescent="0.35">
      <c r="A87" s="130"/>
      <c r="B87" s="98"/>
      <c r="C87" s="98"/>
      <c r="D87" s="72"/>
      <c r="H87" s="5"/>
      <c r="AI87" s="242" t="s">
        <v>846</v>
      </c>
      <c r="AJ87" s="243" t="s">
        <v>484</v>
      </c>
      <c r="AK87" s="244" t="s">
        <v>519</v>
      </c>
      <c r="AL87" s="245" t="s">
        <v>925</v>
      </c>
    </row>
    <row r="88" spans="1:38" ht="25.5" customHeight="1" thickBot="1" x14ac:dyDescent="0.35">
      <c r="A88" s="130"/>
      <c r="B88" s="236" t="s">
        <v>254</v>
      </c>
      <c r="C88" s="98"/>
      <c r="D88" s="72"/>
      <c r="H88" s="5"/>
      <c r="AI88" s="242" t="s">
        <v>846</v>
      </c>
      <c r="AJ88" s="243" t="s">
        <v>484</v>
      </c>
      <c r="AK88" s="244" t="s">
        <v>520</v>
      </c>
      <c r="AL88" s="246" t="s">
        <v>926</v>
      </c>
    </row>
    <row r="89" spans="1:38" ht="25.5" customHeight="1" x14ac:dyDescent="0.3">
      <c r="A89" s="130"/>
      <c r="B89" s="237" t="s">
        <v>255</v>
      </c>
      <c r="C89" s="98"/>
      <c r="D89" s="72"/>
      <c r="H89" s="5"/>
      <c r="AI89" s="242" t="s">
        <v>846</v>
      </c>
      <c r="AJ89" s="243" t="s">
        <v>484</v>
      </c>
      <c r="AK89" s="244" t="s">
        <v>521</v>
      </c>
      <c r="AL89" s="245" t="s">
        <v>927</v>
      </c>
    </row>
    <row r="90" spans="1:38" ht="25.5" customHeight="1" x14ac:dyDescent="0.3">
      <c r="A90" s="130"/>
      <c r="B90" s="238" t="s">
        <v>256</v>
      </c>
      <c r="C90" s="98"/>
      <c r="D90" s="72"/>
      <c r="H90" s="5"/>
      <c r="AI90" s="242" t="s">
        <v>846</v>
      </c>
      <c r="AJ90" s="243" t="s">
        <v>484</v>
      </c>
      <c r="AK90" s="244" t="s">
        <v>522</v>
      </c>
      <c r="AL90" s="245" t="s">
        <v>928</v>
      </c>
    </row>
    <row r="91" spans="1:38" ht="25.5" customHeight="1" x14ac:dyDescent="0.3">
      <c r="A91" s="130"/>
      <c r="B91" s="238" t="s">
        <v>257</v>
      </c>
      <c r="C91" s="98"/>
      <c r="D91" s="72"/>
      <c r="H91" s="5"/>
      <c r="AI91" s="242" t="s">
        <v>846</v>
      </c>
      <c r="AJ91" s="243" t="s">
        <v>484</v>
      </c>
      <c r="AK91" s="244" t="s">
        <v>523</v>
      </c>
      <c r="AL91" s="246" t="s">
        <v>929</v>
      </c>
    </row>
    <row r="92" spans="1:38" ht="25.5" customHeight="1" x14ac:dyDescent="0.3">
      <c r="A92" s="130"/>
      <c r="B92" s="238" t="s">
        <v>258</v>
      </c>
      <c r="C92" s="98"/>
      <c r="D92" s="72"/>
      <c r="H92" s="5"/>
      <c r="AI92" s="242" t="s">
        <v>846</v>
      </c>
      <c r="AJ92" s="243" t="s">
        <v>484</v>
      </c>
      <c r="AK92" s="244" t="s">
        <v>524</v>
      </c>
      <c r="AL92" s="246" t="s">
        <v>930</v>
      </c>
    </row>
    <row r="93" spans="1:38" ht="25.5" customHeight="1" x14ac:dyDescent="0.3">
      <c r="A93" s="130"/>
      <c r="B93" s="238" t="s">
        <v>259</v>
      </c>
      <c r="C93" s="98"/>
      <c r="D93" s="72"/>
      <c r="H93" s="5"/>
      <c r="AI93" s="242" t="s">
        <v>846</v>
      </c>
      <c r="AJ93" s="243" t="s">
        <v>484</v>
      </c>
      <c r="AK93" s="244" t="s">
        <v>525</v>
      </c>
      <c r="AL93" s="245" t="s">
        <v>931</v>
      </c>
    </row>
    <row r="94" spans="1:38" ht="25.5" customHeight="1" x14ac:dyDescent="0.3">
      <c r="A94" s="130"/>
      <c r="B94" s="238" t="s">
        <v>260</v>
      </c>
      <c r="C94" s="98"/>
      <c r="D94" s="72"/>
      <c r="H94" s="5"/>
      <c r="AI94" s="242" t="s">
        <v>846</v>
      </c>
      <c r="AJ94" s="243" t="s">
        <v>484</v>
      </c>
      <c r="AK94" s="244" t="s">
        <v>526</v>
      </c>
      <c r="AL94" s="246" t="s">
        <v>932</v>
      </c>
    </row>
    <row r="95" spans="1:38" ht="25.5" customHeight="1" x14ac:dyDescent="0.3">
      <c r="A95" s="130"/>
      <c r="B95" s="238" t="s">
        <v>261</v>
      </c>
      <c r="C95" s="98"/>
      <c r="D95" s="72"/>
      <c r="H95" s="5"/>
      <c r="AI95" s="242" t="s">
        <v>846</v>
      </c>
      <c r="AJ95" s="243" t="s">
        <v>484</v>
      </c>
      <c r="AK95" s="244" t="s">
        <v>527</v>
      </c>
      <c r="AL95" s="246" t="s">
        <v>933</v>
      </c>
    </row>
    <row r="96" spans="1:38" ht="25.5" customHeight="1" x14ac:dyDescent="0.3">
      <c r="A96" s="130"/>
      <c r="B96" s="98"/>
      <c r="C96" s="98"/>
      <c r="D96" s="72"/>
      <c r="H96" s="5"/>
      <c r="AI96" s="242" t="s">
        <v>846</v>
      </c>
      <c r="AJ96" s="244" t="s">
        <v>484</v>
      </c>
      <c r="AK96" s="244" t="s">
        <v>528</v>
      </c>
      <c r="AL96" s="246" t="s">
        <v>934</v>
      </c>
    </row>
    <row r="97" spans="1:38" ht="25.5" customHeight="1" x14ac:dyDescent="0.3">
      <c r="A97" s="130"/>
      <c r="B97" s="98"/>
      <c r="C97" s="98"/>
      <c r="D97" s="72"/>
      <c r="H97" s="5"/>
      <c r="AI97" s="242" t="s">
        <v>846</v>
      </c>
      <c r="AJ97" s="243" t="s">
        <v>484</v>
      </c>
      <c r="AK97" s="244" t="s">
        <v>529</v>
      </c>
      <c r="AL97" s="245" t="s">
        <v>935</v>
      </c>
    </row>
    <row r="98" spans="1:38" ht="25.5" customHeight="1" x14ac:dyDescent="0.3">
      <c r="A98" s="130"/>
      <c r="B98" s="98"/>
      <c r="C98" s="98"/>
      <c r="D98" s="72"/>
      <c r="H98" s="5"/>
      <c r="AI98" s="242" t="s">
        <v>846</v>
      </c>
      <c r="AJ98" s="243" t="s">
        <v>484</v>
      </c>
      <c r="AK98" s="244" t="s">
        <v>530</v>
      </c>
      <c r="AL98" s="245" t="s">
        <v>936</v>
      </c>
    </row>
    <row r="99" spans="1:38" ht="25.5" customHeight="1" x14ac:dyDescent="0.3">
      <c r="A99" s="130"/>
      <c r="B99" s="98"/>
      <c r="C99" s="98"/>
      <c r="D99" s="72"/>
      <c r="H99" s="5"/>
      <c r="AI99" s="242" t="s">
        <v>846</v>
      </c>
      <c r="AJ99" s="243" t="s">
        <v>484</v>
      </c>
      <c r="AK99" s="244" t="s">
        <v>531</v>
      </c>
      <c r="AL99" s="246" t="s">
        <v>937</v>
      </c>
    </row>
    <row r="100" spans="1:38" ht="25.5" customHeight="1" x14ac:dyDescent="0.3">
      <c r="A100" s="130"/>
      <c r="B100" s="98"/>
      <c r="C100" s="98"/>
      <c r="D100" s="72"/>
      <c r="H100" s="5"/>
      <c r="AI100" s="242" t="s">
        <v>846</v>
      </c>
      <c r="AJ100" s="243" t="s">
        <v>484</v>
      </c>
      <c r="AK100" s="244" t="s">
        <v>532</v>
      </c>
      <c r="AL100" s="246" t="s">
        <v>938</v>
      </c>
    </row>
    <row r="101" spans="1:38" ht="25.5" customHeight="1" x14ac:dyDescent="0.3">
      <c r="C101" s="5"/>
      <c r="H101" s="5"/>
      <c r="AI101" s="242" t="s">
        <v>846</v>
      </c>
      <c r="AJ101" s="243" t="s">
        <v>484</v>
      </c>
      <c r="AK101" s="244" t="s">
        <v>533</v>
      </c>
      <c r="AL101" s="246" t="s">
        <v>939</v>
      </c>
    </row>
    <row r="102" spans="1:38" ht="25.5" customHeight="1" x14ac:dyDescent="0.3">
      <c r="C102" s="5"/>
      <c r="H102" s="5"/>
      <c r="AI102" s="242" t="s">
        <v>846</v>
      </c>
      <c r="AJ102" s="243" t="s">
        <v>484</v>
      </c>
      <c r="AK102" s="244" t="s">
        <v>534</v>
      </c>
      <c r="AL102" s="246" t="s">
        <v>940</v>
      </c>
    </row>
    <row r="103" spans="1:38" ht="25.5" customHeight="1" x14ac:dyDescent="0.3">
      <c r="C103" s="5"/>
      <c r="H103" s="5"/>
      <c r="AI103" s="242" t="s">
        <v>846</v>
      </c>
      <c r="AJ103" s="243" t="s">
        <v>484</v>
      </c>
      <c r="AK103" s="244" t="s">
        <v>535</v>
      </c>
      <c r="AL103" s="245" t="s">
        <v>941</v>
      </c>
    </row>
    <row r="104" spans="1:38" ht="25.5" customHeight="1" x14ac:dyDescent="0.3">
      <c r="C104" s="5"/>
      <c r="H104" s="5"/>
      <c r="AI104" s="242" t="s">
        <v>846</v>
      </c>
      <c r="AJ104" s="243" t="s">
        <v>484</v>
      </c>
      <c r="AK104" s="244" t="s">
        <v>536</v>
      </c>
      <c r="AL104" s="245" t="s">
        <v>942</v>
      </c>
    </row>
    <row r="105" spans="1:38" ht="25.5" customHeight="1" x14ac:dyDescent="0.3">
      <c r="C105" s="5"/>
      <c r="H105" s="5"/>
      <c r="AI105" s="242" t="s">
        <v>846</v>
      </c>
      <c r="AJ105" s="243" t="s">
        <v>484</v>
      </c>
      <c r="AK105" s="244" t="s">
        <v>537</v>
      </c>
      <c r="AL105" s="245" t="s">
        <v>943</v>
      </c>
    </row>
    <row r="106" spans="1:38" ht="25.5" customHeight="1" x14ac:dyDescent="0.3">
      <c r="C106" s="5"/>
      <c r="H106" s="5"/>
      <c r="AI106" s="242" t="s">
        <v>846</v>
      </c>
      <c r="AJ106" s="243" t="s">
        <v>484</v>
      </c>
      <c r="AK106" s="244" t="s">
        <v>538</v>
      </c>
      <c r="AL106" s="246" t="s">
        <v>944</v>
      </c>
    </row>
    <row r="107" spans="1:38" ht="25.5" customHeight="1" x14ac:dyDescent="0.3">
      <c r="C107" s="5"/>
      <c r="H107" s="5"/>
      <c r="AI107" s="242" t="s">
        <v>846</v>
      </c>
      <c r="AJ107" s="243" t="s">
        <v>484</v>
      </c>
      <c r="AK107" s="244" t="s">
        <v>539</v>
      </c>
      <c r="AL107" s="246" t="s">
        <v>945</v>
      </c>
    </row>
    <row r="108" spans="1:38" ht="25.5" customHeight="1" x14ac:dyDescent="0.3">
      <c r="C108" s="5"/>
      <c r="H108" s="5"/>
      <c r="AI108" s="242" t="s">
        <v>846</v>
      </c>
      <c r="AJ108" s="243" t="s">
        <v>484</v>
      </c>
      <c r="AK108" s="244" t="s">
        <v>540</v>
      </c>
      <c r="AL108" s="245" t="s">
        <v>946</v>
      </c>
    </row>
    <row r="109" spans="1:38" ht="25.5" customHeight="1" x14ac:dyDescent="0.3">
      <c r="C109" s="5"/>
      <c r="H109" s="5"/>
      <c r="AI109" s="242" t="s">
        <v>846</v>
      </c>
      <c r="AJ109" s="243" t="s">
        <v>484</v>
      </c>
      <c r="AK109" s="244" t="s">
        <v>541</v>
      </c>
      <c r="AL109" s="246" t="s">
        <v>947</v>
      </c>
    </row>
    <row r="110" spans="1:38" ht="25.5" customHeight="1" x14ac:dyDescent="0.3">
      <c r="C110" s="5"/>
      <c r="H110" s="5"/>
      <c r="AI110" s="242" t="s">
        <v>846</v>
      </c>
      <c r="AJ110" s="243" t="s">
        <v>484</v>
      </c>
      <c r="AK110" s="244" t="s">
        <v>542</v>
      </c>
      <c r="AL110" s="246" t="s">
        <v>948</v>
      </c>
    </row>
    <row r="111" spans="1:38" ht="25.5" customHeight="1" x14ac:dyDescent="0.3">
      <c r="C111" s="5"/>
      <c r="H111" s="5"/>
      <c r="AI111" s="242" t="s">
        <v>846</v>
      </c>
      <c r="AJ111" s="243" t="s">
        <v>484</v>
      </c>
      <c r="AK111" s="244" t="s">
        <v>543</v>
      </c>
      <c r="AL111" s="245" t="s">
        <v>949</v>
      </c>
    </row>
    <row r="112" spans="1:38" ht="25.5" customHeight="1" x14ac:dyDescent="0.3">
      <c r="C112" s="5"/>
      <c r="H112" s="5"/>
      <c r="AI112" s="242" t="s">
        <v>846</v>
      </c>
      <c r="AJ112" s="243" t="s">
        <v>484</v>
      </c>
      <c r="AK112" s="244" t="s">
        <v>544</v>
      </c>
      <c r="AL112" s="246" t="s">
        <v>950</v>
      </c>
    </row>
    <row r="113" spans="3:38" ht="25.5" customHeight="1" x14ac:dyDescent="0.3">
      <c r="C113" s="5"/>
      <c r="H113" s="5"/>
      <c r="AI113" s="242" t="s">
        <v>846</v>
      </c>
      <c r="AJ113" s="243" t="s">
        <v>484</v>
      </c>
      <c r="AK113" s="244" t="s">
        <v>545</v>
      </c>
      <c r="AL113" s="245" t="s">
        <v>951</v>
      </c>
    </row>
    <row r="114" spans="3:38" ht="25.5" customHeight="1" x14ac:dyDescent="0.3">
      <c r="C114" s="5"/>
      <c r="H114" s="5"/>
      <c r="AI114" s="242" t="s">
        <v>846</v>
      </c>
      <c r="AJ114" s="243" t="s">
        <v>484</v>
      </c>
      <c r="AK114" s="244" t="s">
        <v>546</v>
      </c>
      <c r="AL114" s="245" t="s">
        <v>952</v>
      </c>
    </row>
    <row r="115" spans="3:38" ht="25.5" customHeight="1" x14ac:dyDescent="0.3">
      <c r="C115" s="5"/>
      <c r="H115" s="5"/>
      <c r="AI115" s="242" t="s">
        <v>846</v>
      </c>
      <c r="AJ115" s="243" t="s">
        <v>484</v>
      </c>
      <c r="AK115" s="244" t="s">
        <v>547</v>
      </c>
      <c r="AL115" s="245" t="s">
        <v>953</v>
      </c>
    </row>
    <row r="116" spans="3:38" ht="25.5" customHeight="1" x14ac:dyDescent="0.3">
      <c r="C116" s="5"/>
      <c r="H116" s="5"/>
      <c r="AI116" s="242" t="s">
        <v>846</v>
      </c>
      <c r="AJ116" s="243" t="s">
        <v>484</v>
      </c>
      <c r="AK116" s="244" t="s">
        <v>548</v>
      </c>
      <c r="AL116" s="246" t="s">
        <v>954</v>
      </c>
    </row>
    <row r="117" spans="3:38" ht="25.5" customHeight="1" x14ac:dyDescent="0.3">
      <c r="C117" s="5"/>
      <c r="H117" s="5"/>
      <c r="AI117" s="242" t="s">
        <v>846</v>
      </c>
      <c r="AJ117" s="243" t="s">
        <v>484</v>
      </c>
      <c r="AK117" s="244" t="s">
        <v>549</v>
      </c>
      <c r="AL117" s="245" t="s">
        <v>955</v>
      </c>
    </row>
    <row r="118" spans="3:38" ht="25.5" customHeight="1" x14ac:dyDescent="0.3">
      <c r="C118" s="5"/>
      <c r="H118" s="5"/>
      <c r="AI118" s="242" t="s">
        <v>846</v>
      </c>
      <c r="AJ118" s="243" t="s">
        <v>484</v>
      </c>
      <c r="AK118" s="244" t="s">
        <v>550</v>
      </c>
      <c r="AL118" s="246" t="s">
        <v>956</v>
      </c>
    </row>
    <row r="119" spans="3:38" ht="25.5" customHeight="1" x14ac:dyDescent="0.3">
      <c r="C119" s="5"/>
      <c r="H119" s="5"/>
      <c r="AI119" s="242" t="s">
        <v>846</v>
      </c>
      <c r="AJ119" s="243" t="s">
        <v>484</v>
      </c>
      <c r="AK119" s="244" t="s">
        <v>551</v>
      </c>
      <c r="AL119" s="246" t="s">
        <v>957</v>
      </c>
    </row>
    <row r="120" spans="3:38" ht="25.5" customHeight="1" x14ac:dyDescent="0.3">
      <c r="C120" s="5"/>
      <c r="H120" s="5"/>
      <c r="AI120" s="242" t="s">
        <v>846</v>
      </c>
      <c r="AJ120" s="243" t="s">
        <v>484</v>
      </c>
      <c r="AK120" s="244" t="s">
        <v>552</v>
      </c>
      <c r="AL120" s="246" t="s">
        <v>958</v>
      </c>
    </row>
    <row r="121" spans="3:38" ht="25.5" customHeight="1" x14ac:dyDescent="0.3">
      <c r="C121" s="5"/>
      <c r="H121" s="5"/>
      <c r="AI121" s="242" t="s">
        <v>846</v>
      </c>
      <c r="AJ121" s="243" t="s">
        <v>484</v>
      </c>
      <c r="AK121" s="244" t="s">
        <v>553</v>
      </c>
      <c r="AL121" s="245" t="s">
        <v>959</v>
      </c>
    </row>
    <row r="122" spans="3:38" ht="25.5" customHeight="1" x14ac:dyDescent="0.3">
      <c r="C122" s="5"/>
      <c r="H122" s="5"/>
      <c r="AI122" s="242" t="s">
        <v>846</v>
      </c>
      <c r="AJ122" s="243" t="s">
        <v>484</v>
      </c>
      <c r="AK122" s="244" t="s">
        <v>554</v>
      </c>
      <c r="AL122" s="245" t="s">
        <v>960</v>
      </c>
    </row>
    <row r="123" spans="3:38" ht="25.5" customHeight="1" x14ac:dyDescent="0.3">
      <c r="C123" s="5"/>
      <c r="H123" s="5"/>
      <c r="AI123" s="242" t="s">
        <v>846</v>
      </c>
      <c r="AJ123" s="243" t="s">
        <v>484</v>
      </c>
      <c r="AK123" s="244" t="s">
        <v>555</v>
      </c>
      <c r="AL123" s="245" t="s">
        <v>961</v>
      </c>
    </row>
    <row r="124" spans="3:38" ht="25.5" customHeight="1" x14ac:dyDescent="0.3">
      <c r="C124" s="5"/>
      <c r="H124" s="5"/>
      <c r="AI124" s="242" t="s">
        <v>846</v>
      </c>
      <c r="AJ124" s="243" t="s">
        <v>484</v>
      </c>
      <c r="AK124" s="244" t="s">
        <v>556</v>
      </c>
      <c r="AL124" s="245" t="s">
        <v>962</v>
      </c>
    </row>
    <row r="125" spans="3:38" ht="25.5" customHeight="1" x14ac:dyDescent="0.3">
      <c r="C125" s="5"/>
      <c r="H125" s="5"/>
      <c r="AI125" s="242" t="s">
        <v>846</v>
      </c>
      <c r="AJ125" s="243" t="s">
        <v>484</v>
      </c>
      <c r="AK125" s="244" t="s">
        <v>557</v>
      </c>
      <c r="AL125" s="246" t="s">
        <v>963</v>
      </c>
    </row>
    <row r="126" spans="3:38" ht="25.5" customHeight="1" x14ac:dyDescent="0.3">
      <c r="C126" s="5"/>
      <c r="H126" s="5"/>
      <c r="AI126" s="242" t="s">
        <v>846</v>
      </c>
      <c r="AJ126" s="243" t="s">
        <v>484</v>
      </c>
      <c r="AK126" s="244" t="s">
        <v>558</v>
      </c>
      <c r="AL126" s="246" t="s">
        <v>964</v>
      </c>
    </row>
    <row r="127" spans="3:38" ht="25.5" customHeight="1" x14ac:dyDescent="0.3">
      <c r="C127" s="5"/>
      <c r="H127" s="5"/>
      <c r="AI127" s="242" t="s">
        <v>846</v>
      </c>
      <c r="AJ127" s="243" t="s">
        <v>484</v>
      </c>
      <c r="AK127" s="244" t="s">
        <v>559</v>
      </c>
      <c r="AL127" s="246" t="s">
        <v>965</v>
      </c>
    </row>
    <row r="128" spans="3:38" ht="25.5" customHeight="1" x14ac:dyDescent="0.3">
      <c r="C128" s="5"/>
      <c r="H128" s="5"/>
      <c r="AI128" s="242" t="s">
        <v>846</v>
      </c>
      <c r="AJ128" s="243" t="s">
        <v>484</v>
      </c>
      <c r="AK128" s="244" t="s">
        <v>560</v>
      </c>
      <c r="AL128" s="245" t="s">
        <v>966</v>
      </c>
    </row>
    <row r="129" spans="3:38" ht="25.5" customHeight="1" x14ac:dyDescent="0.3">
      <c r="C129" s="5"/>
      <c r="H129" s="5"/>
      <c r="AI129" s="242" t="s">
        <v>846</v>
      </c>
      <c r="AJ129" s="243" t="s">
        <v>484</v>
      </c>
      <c r="AK129" s="244" t="s">
        <v>561</v>
      </c>
      <c r="AL129" s="245" t="s">
        <v>967</v>
      </c>
    </row>
    <row r="130" spans="3:38" ht="25.5" customHeight="1" x14ac:dyDescent="0.3">
      <c r="C130" s="5"/>
      <c r="H130" s="5"/>
      <c r="AI130" s="242" t="s">
        <v>846</v>
      </c>
      <c r="AJ130" s="243" t="s">
        <v>484</v>
      </c>
      <c r="AK130" s="244" t="s">
        <v>562</v>
      </c>
      <c r="AL130" s="245" t="s">
        <v>968</v>
      </c>
    </row>
    <row r="131" spans="3:38" ht="25.5" customHeight="1" x14ac:dyDescent="0.3">
      <c r="C131" s="5"/>
      <c r="H131" s="5"/>
      <c r="AI131" s="242" t="s">
        <v>846</v>
      </c>
      <c r="AJ131" s="243" t="s">
        <v>484</v>
      </c>
      <c r="AK131" s="244" t="s">
        <v>563</v>
      </c>
      <c r="AL131" s="246" t="s">
        <v>969</v>
      </c>
    </row>
    <row r="132" spans="3:38" ht="25.5" customHeight="1" x14ac:dyDescent="0.3">
      <c r="C132" s="5"/>
      <c r="H132" s="5"/>
      <c r="AI132" s="242" t="s">
        <v>846</v>
      </c>
      <c r="AJ132" s="243" t="s">
        <v>484</v>
      </c>
      <c r="AK132" s="244" t="s">
        <v>564</v>
      </c>
      <c r="AL132" s="246" t="s">
        <v>970</v>
      </c>
    </row>
    <row r="133" spans="3:38" ht="25.5" customHeight="1" x14ac:dyDescent="0.3">
      <c r="C133" s="5"/>
      <c r="H133" s="5"/>
      <c r="AI133" s="242" t="s">
        <v>846</v>
      </c>
      <c r="AJ133" s="243" t="s">
        <v>484</v>
      </c>
      <c r="AK133" s="244" t="s">
        <v>565</v>
      </c>
      <c r="AL133" s="246" t="s">
        <v>971</v>
      </c>
    </row>
    <row r="134" spans="3:38" ht="25.5" customHeight="1" x14ac:dyDescent="0.3">
      <c r="C134" s="5"/>
      <c r="H134" s="5"/>
      <c r="AI134" s="242" t="s">
        <v>846</v>
      </c>
      <c r="AJ134" s="243" t="s">
        <v>484</v>
      </c>
      <c r="AK134" s="244" t="s">
        <v>566</v>
      </c>
      <c r="AL134" s="246" t="s">
        <v>972</v>
      </c>
    </row>
    <row r="135" spans="3:38" ht="25.5" customHeight="1" x14ac:dyDescent="0.3">
      <c r="C135" s="5"/>
      <c r="H135" s="5"/>
      <c r="AI135" s="242" t="s">
        <v>846</v>
      </c>
      <c r="AJ135" s="243" t="s">
        <v>484</v>
      </c>
      <c r="AK135" s="244" t="s">
        <v>567</v>
      </c>
      <c r="AL135" s="246" t="s">
        <v>973</v>
      </c>
    </row>
    <row r="136" spans="3:38" ht="25.5" customHeight="1" x14ac:dyDescent="0.3">
      <c r="C136" s="5"/>
      <c r="H136" s="5"/>
      <c r="AI136" s="242" t="s">
        <v>846</v>
      </c>
      <c r="AJ136" s="243" t="s">
        <v>484</v>
      </c>
      <c r="AK136" s="244" t="s">
        <v>568</v>
      </c>
      <c r="AL136" s="245" t="s">
        <v>974</v>
      </c>
    </row>
    <row r="137" spans="3:38" ht="25.5" customHeight="1" x14ac:dyDescent="0.3">
      <c r="C137" s="5"/>
      <c r="H137" s="5"/>
      <c r="AI137" s="242" t="s">
        <v>846</v>
      </c>
      <c r="AJ137" s="243" t="s">
        <v>484</v>
      </c>
      <c r="AK137" s="244" t="s">
        <v>569</v>
      </c>
      <c r="AL137" s="245" t="s">
        <v>975</v>
      </c>
    </row>
    <row r="138" spans="3:38" ht="25.5" customHeight="1" x14ac:dyDescent="0.3">
      <c r="C138" s="5"/>
      <c r="H138" s="5"/>
      <c r="AI138" s="242" t="s">
        <v>846</v>
      </c>
      <c r="AJ138" s="243" t="s">
        <v>484</v>
      </c>
      <c r="AK138" s="244" t="s">
        <v>570</v>
      </c>
      <c r="AL138" s="246" t="s">
        <v>976</v>
      </c>
    </row>
    <row r="139" spans="3:38" ht="25.5" customHeight="1" x14ac:dyDescent="0.3">
      <c r="C139" s="5"/>
      <c r="H139" s="5"/>
      <c r="AI139" s="242" t="s">
        <v>846</v>
      </c>
      <c r="AJ139" s="243" t="s">
        <v>484</v>
      </c>
      <c r="AK139" s="244" t="s">
        <v>571</v>
      </c>
      <c r="AL139" s="246" t="s">
        <v>977</v>
      </c>
    </row>
    <row r="140" spans="3:38" ht="25.5" customHeight="1" x14ac:dyDescent="0.3">
      <c r="C140" s="5"/>
      <c r="H140" s="5"/>
      <c r="AI140" s="242" t="s">
        <v>846</v>
      </c>
      <c r="AJ140" s="243" t="s">
        <v>484</v>
      </c>
      <c r="AK140" s="244" t="s">
        <v>572</v>
      </c>
      <c r="AL140" s="246" t="s">
        <v>978</v>
      </c>
    </row>
    <row r="141" spans="3:38" ht="25.5" customHeight="1" x14ac:dyDescent="0.3">
      <c r="C141" s="5"/>
      <c r="H141" s="5"/>
      <c r="AI141" s="242" t="s">
        <v>846</v>
      </c>
      <c r="AJ141" s="243" t="s">
        <v>484</v>
      </c>
      <c r="AK141" s="244" t="s">
        <v>573</v>
      </c>
      <c r="AL141" s="245" t="s">
        <v>979</v>
      </c>
    </row>
    <row r="142" spans="3:38" ht="25.5" customHeight="1" x14ac:dyDescent="0.3">
      <c r="C142" s="5"/>
      <c r="H142" s="5"/>
      <c r="AI142" s="242" t="s">
        <v>846</v>
      </c>
      <c r="AJ142" s="243" t="s">
        <v>484</v>
      </c>
      <c r="AK142" s="244" t="s">
        <v>574</v>
      </c>
      <c r="AL142" s="246" t="s">
        <v>980</v>
      </c>
    </row>
    <row r="143" spans="3:38" ht="25.5" customHeight="1" x14ac:dyDescent="0.3">
      <c r="C143" s="5"/>
      <c r="H143" s="5"/>
      <c r="AI143" s="242" t="s">
        <v>846</v>
      </c>
      <c r="AJ143" s="243" t="s">
        <v>484</v>
      </c>
      <c r="AK143" s="244" t="s">
        <v>575</v>
      </c>
      <c r="AL143" s="246" t="s">
        <v>981</v>
      </c>
    </row>
    <row r="144" spans="3:38" ht="25.5" customHeight="1" x14ac:dyDescent="0.3">
      <c r="C144" s="5"/>
      <c r="H144" s="5"/>
      <c r="AI144" s="242" t="s">
        <v>846</v>
      </c>
      <c r="AJ144" s="243" t="s">
        <v>484</v>
      </c>
      <c r="AK144" s="244" t="s">
        <v>576</v>
      </c>
      <c r="AL144" s="246" t="s">
        <v>982</v>
      </c>
    </row>
    <row r="145" spans="3:38" ht="25.5" customHeight="1" x14ac:dyDescent="0.3">
      <c r="C145" s="5"/>
      <c r="H145" s="5"/>
      <c r="AI145" s="242" t="s">
        <v>846</v>
      </c>
      <c r="AJ145" s="243" t="s">
        <v>484</v>
      </c>
      <c r="AK145" s="244" t="s">
        <v>577</v>
      </c>
      <c r="AL145" s="245" t="s">
        <v>983</v>
      </c>
    </row>
    <row r="146" spans="3:38" ht="25.5" customHeight="1" x14ac:dyDescent="0.3">
      <c r="C146" s="5"/>
      <c r="H146" s="5"/>
      <c r="AI146" s="242" t="s">
        <v>846</v>
      </c>
      <c r="AJ146" s="243" t="s">
        <v>484</v>
      </c>
      <c r="AK146" s="244" t="s">
        <v>578</v>
      </c>
      <c r="AL146" s="246" t="s">
        <v>984</v>
      </c>
    </row>
    <row r="147" spans="3:38" ht="25.5" customHeight="1" x14ac:dyDescent="0.3">
      <c r="C147" s="5"/>
      <c r="H147" s="5"/>
      <c r="AI147" s="242" t="s">
        <v>846</v>
      </c>
      <c r="AJ147" s="243" t="s">
        <v>484</v>
      </c>
      <c r="AK147" s="244" t="s">
        <v>579</v>
      </c>
      <c r="AL147" s="246" t="s">
        <v>985</v>
      </c>
    </row>
    <row r="148" spans="3:38" ht="25.5" customHeight="1" x14ac:dyDescent="0.3">
      <c r="C148" s="5"/>
      <c r="H148" s="5"/>
      <c r="AI148" s="242" t="s">
        <v>846</v>
      </c>
      <c r="AJ148" s="243" t="s">
        <v>484</v>
      </c>
      <c r="AK148" s="244" t="s">
        <v>580</v>
      </c>
      <c r="AL148" s="245" t="s">
        <v>986</v>
      </c>
    </row>
    <row r="149" spans="3:38" ht="25.5" customHeight="1" x14ac:dyDescent="0.3">
      <c r="C149" s="5"/>
      <c r="H149" s="5"/>
      <c r="AI149" s="242" t="s">
        <v>846</v>
      </c>
      <c r="AJ149" s="243" t="s">
        <v>484</v>
      </c>
      <c r="AK149" s="244" t="s">
        <v>581</v>
      </c>
      <c r="AL149" s="245" t="s">
        <v>987</v>
      </c>
    </row>
    <row r="150" spans="3:38" ht="25.5" customHeight="1" x14ac:dyDescent="0.3">
      <c r="C150" s="5"/>
      <c r="H150" s="5"/>
      <c r="AI150" s="242" t="s">
        <v>846</v>
      </c>
      <c r="AJ150" s="243" t="s">
        <v>484</v>
      </c>
      <c r="AK150" s="244" t="s">
        <v>582</v>
      </c>
      <c r="AL150" s="246" t="s">
        <v>988</v>
      </c>
    </row>
    <row r="151" spans="3:38" ht="25.5" customHeight="1" x14ac:dyDescent="0.3">
      <c r="C151" s="5"/>
      <c r="H151" s="5"/>
      <c r="AI151" s="242" t="s">
        <v>846</v>
      </c>
      <c r="AJ151" s="243" t="s">
        <v>484</v>
      </c>
      <c r="AK151" s="244" t="s">
        <v>583</v>
      </c>
      <c r="AL151" s="246" t="s">
        <v>989</v>
      </c>
    </row>
    <row r="152" spans="3:38" ht="25.5" customHeight="1" x14ac:dyDescent="0.3">
      <c r="C152" s="5"/>
      <c r="H152" s="5"/>
      <c r="AI152" s="242" t="s">
        <v>846</v>
      </c>
      <c r="AJ152" s="243" t="s">
        <v>484</v>
      </c>
      <c r="AK152" s="244" t="s">
        <v>584</v>
      </c>
      <c r="AL152" s="245" t="s">
        <v>990</v>
      </c>
    </row>
    <row r="153" spans="3:38" ht="25.5" customHeight="1" x14ac:dyDescent="0.3">
      <c r="C153" s="5"/>
      <c r="H153" s="5"/>
      <c r="AI153" s="242" t="s">
        <v>846</v>
      </c>
      <c r="AJ153" s="243" t="s">
        <v>484</v>
      </c>
      <c r="AK153" s="244" t="s">
        <v>585</v>
      </c>
      <c r="AL153" s="246" t="s">
        <v>991</v>
      </c>
    </row>
    <row r="154" spans="3:38" ht="25.5" customHeight="1" x14ac:dyDescent="0.3">
      <c r="C154" s="5"/>
      <c r="H154" s="5"/>
      <c r="AI154" s="242" t="s">
        <v>846</v>
      </c>
      <c r="AJ154" s="243" t="s">
        <v>484</v>
      </c>
      <c r="AK154" s="244" t="s">
        <v>586</v>
      </c>
      <c r="AL154" s="245" t="s">
        <v>992</v>
      </c>
    </row>
    <row r="155" spans="3:38" ht="25.5" customHeight="1" x14ac:dyDescent="0.3">
      <c r="C155" s="5"/>
      <c r="H155" s="5"/>
      <c r="AI155" s="242" t="s">
        <v>846</v>
      </c>
      <c r="AJ155" s="243" t="s">
        <v>484</v>
      </c>
      <c r="AK155" s="244" t="s">
        <v>587</v>
      </c>
      <c r="AL155" s="246" t="s">
        <v>993</v>
      </c>
    </row>
    <row r="156" spans="3:38" ht="25.5" customHeight="1" x14ac:dyDescent="0.3">
      <c r="C156" s="5"/>
      <c r="H156" s="5"/>
      <c r="AI156" s="242" t="s">
        <v>846</v>
      </c>
      <c r="AJ156" s="243" t="s">
        <v>484</v>
      </c>
      <c r="AK156" s="244" t="s">
        <v>588</v>
      </c>
      <c r="AL156" s="245" t="s">
        <v>994</v>
      </c>
    </row>
    <row r="157" spans="3:38" ht="25.5" customHeight="1" x14ac:dyDescent="0.3">
      <c r="AI157" s="242" t="s">
        <v>846</v>
      </c>
      <c r="AJ157" s="243" t="s">
        <v>484</v>
      </c>
      <c r="AK157" s="244" t="s">
        <v>589</v>
      </c>
      <c r="AL157" s="246" t="s">
        <v>995</v>
      </c>
    </row>
    <row r="158" spans="3:38" ht="25.5" customHeight="1" x14ac:dyDescent="0.3">
      <c r="AI158" s="242" t="s">
        <v>846</v>
      </c>
      <c r="AJ158" s="243" t="s">
        <v>484</v>
      </c>
      <c r="AK158" s="244" t="s">
        <v>590</v>
      </c>
      <c r="AL158" s="246" t="s">
        <v>996</v>
      </c>
    </row>
    <row r="159" spans="3:38" ht="25.5" customHeight="1" x14ac:dyDescent="0.3">
      <c r="AI159" s="242" t="s">
        <v>846</v>
      </c>
      <c r="AJ159" s="243" t="s">
        <v>484</v>
      </c>
      <c r="AK159" s="244" t="s">
        <v>591</v>
      </c>
      <c r="AL159" s="246" t="s">
        <v>997</v>
      </c>
    </row>
    <row r="160" spans="3:38" ht="25.5" customHeight="1" x14ac:dyDescent="0.3">
      <c r="AI160" s="242" t="s">
        <v>846</v>
      </c>
      <c r="AJ160" s="243" t="s">
        <v>604</v>
      </c>
      <c r="AK160" s="244" t="s">
        <v>592</v>
      </c>
      <c r="AL160" s="246" t="s">
        <v>998</v>
      </c>
    </row>
    <row r="161" spans="35:38" ht="25.5" customHeight="1" x14ac:dyDescent="0.3">
      <c r="AI161" s="242" t="s">
        <v>846</v>
      </c>
      <c r="AJ161" s="243" t="s">
        <v>604</v>
      </c>
      <c r="AK161" s="244" t="s">
        <v>593</v>
      </c>
      <c r="AL161" s="246" t="s">
        <v>999</v>
      </c>
    </row>
    <row r="162" spans="35:38" ht="25.5" customHeight="1" x14ac:dyDescent="0.3">
      <c r="AI162" s="242" t="s">
        <v>846</v>
      </c>
      <c r="AJ162" s="243" t="s">
        <v>604</v>
      </c>
      <c r="AK162" s="244" t="s">
        <v>594</v>
      </c>
      <c r="AL162" s="245" t="s">
        <v>1000</v>
      </c>
    </row>
    <row r="163" spans="35:38" ht="25.5" customHeight="1" x14ac:dyDescent="0.3">
      <c r="AI163" s="242" t="s">
        <v>846</v>
      </c>
      <c r="AJ163" s="243" t="s">
        <v>604</v>
      </c>
      <c r="AK163" s="244" t="s">
        <v>595</v>
      </c>
      <c r="AL163" s="245" t="s">
        <v>1001</v>
      </c>
    </row>
    <row r="164" spans="35:38" ht="25.5" customHeight="1" x14ac:dyDescent="0.3">
      <c r="AI164" s="242" t="s">
        <v>846</v>
      </c>
      <c r="AJ164" s="243" t="s">
        <v>604</v>
      </c>
      <c r="AK164" s="244" t="s">
        <v>596</v>
      </c>
      <c r="AL164" s="245" t="s">
        <v>1002</v>
      </c>
    </row>
    <row r="165" spans="35:38" ht="25.5" customHeight="1" x14ac:dyDescent="0.3">
      <c r="AI165" s="242" t="s">
        <v>846</v>
      </c>
      <c r="AJ165" s="243" t="s">
        <v>604</v>
      </c>
      <c r="AK165" s="244" t="s">
        <v>597</v>
      </c>
      <c r="AL165" s="246" t="s">
        <v>1003</v>
      </c>
    </row>
    <row r="166" spans="35:38" ht="25.5" customHeight="1" x14ac:dyDescent="0.3">
      <c r="AI166" s="242" t="s">
        <v>846</v>
      </c>
      <c r="AJ166" s="243" t="s">
        <v>604</v>
      </c>
      <c r="AK166" s="244" t="s">
        <v>598</v>
      </c>
      <c r="AL166" s="245" t="s">
        <v>1004</v>
      </c>
    </row>
    <row r="167" spans="35:38" ht="25.5" customHeight="1" x14ac:dyDescent="0.3">
      <c r="AI167" s="242" t="s">
        <v>846</v>
      </c>
      <c r="AJ167" s="243" t="s">
        <v>604</v>
      </c>
      <c r="AK167" s="244" t="s">
        <v>599</v>
      </c>
      <c r="AL167" s="245" t="s">
        <v>1005</v>
      </c>
    </row>
    <row r="168" spans="35:38" ht="25.5" customHeight="1" x14ac:dyDescent="0.3">
      <c r="AI168" s="242" t="s">
        <v>846</v>
      </c>
      <c r="AJ168" s="243" t="s">
        <v>604</v>
      </c>
      <c r="AK168" s="244" t="s">
        <v>600</v>
      </c>
      <c r="AL168" s="246" t="s">
        <v>1006</v>
      </c>
    </row>
    <row r="169" spans="35:38" ht="25.5" customHeight="1" x14ac:dyDescent="0.3">
      <c r="AI169" s="242" t="s">
        <v>846</v>
      </c>
      <c r="AJ169" s="243" t="s">
        <v>604</v>
      </c>
      <c r="AK169" s="244" t="s">
        <v>601</v>
      </c>
      <c r="AL169" s="246" t="s">
        <v>1007</v>
      </c>
    </row>
    <row r="170" spans="35:38" ht="25.5" customHeight="1" x14ac:dyDescent="0.3">
      <c r="AI170" s="242" t="s">
        <v>846</v>
      </c>
      <c r="AJ170" s="243" t="s">
        <v>604</v>
      </c>
      <c r="AK170" s="244" t="s">
        <v>602</v>
      </c>
      <c r="AL170" s="246" t="s">
        <v>1008</v>
      </c>
    </row>
    <row r="171" spans="35:38" ht="25.5" customHeight="1" x14ac:dyDescent="0.3">
      <c r="AI171" s="242" t="s">
        <v>846</v>
      </c>
      <c r="AJ171" s="243" t="s">
        <v>604</v>
      </c>
      <c r="AK171" s="244" t="s">
        <v>603</v>
      </c>
      <c r="AL171" s="246" t="s">
        <v>1009</v>
      </c>
    </row>
    <row r="172" spans="35:38" ht="25.5" customHeight="1" x14ac:dyDescent="0.3">
      <c r="AI172" s="242" t="s">
        <v>846</v>
      </c>
      <c r="AJ172" s="243" t="s">
        <v>604</v>
      </c>
      <c r="AK172" s="244" t="s">
        <v>604</v>
      </c>
      <c r="AL172" s="246" t="s">
        <v>1010</v>
      </c>
    </row>
    <row r="173" spans="35:38" ht="25.5" customHeight="1" x14ac:dyDescent="0.3">
      <c r="AI173" s="242" t="s">
        <v>846</v>
      </c>
      <c r="AJ173" s="243" t="s">
        <v>604</v>
      </c>
      <c r="AK173" s="244" t="s">
        <v>605</v>
      </c>
      <c r="AL173" s="246" t="s">
        <v>1011</v>
      </c>
    </row>
    <row r="174" spans="35:38" ht="25.5" customHeight="1" x14ac:dyDescent="0.3">
      <c r="AI174" s="242" t="s">
        <v>846</v>
      </c>
      <c r="AJ174" s="243" t="s">
        <v>604</v>
      </c>
      <c r="AK174" s="244" t="s">
        <v>606</v>
      </c>
      <c r="AL174" s="246" t="s">
        <v>1012</v>
      </c>
    </row>
    <row r="175" spans="35:38" ht="25.5" customHeight="1" x14ac:dyDescent="0.3">
      <c r="AI175" s="242" t="s">
        <v>846</v>
      </c>
      <c r="AJ175" s="243" t="s">
        <v>604</v>
      </c>
      <c r="AK175" s="244" t="s">
        <v>607</v>
      </c>
      <c r="AL175" s="246" t="s">
        <v>1013</v>
      </c>
    </row>
    <row r="176" spans="35:38" ht="25.5" customHeight="1" x14ac:dyDescent="0.3">
      <c r="AI176" s="242" t="s">
        <v>846</v>
      </c>
      <c r="AJ176" s="243" t="s">
        <v>604</v>
      </c>
      <c r="AK176" s="244" t="s">
        <v>608</v>
      </c>
      <c r="AL176" s="246" t="s">
        <v>1014</v>
      </c>
    </row>
    <row r="177" spans="35:38" ht="25.5" customHeight="1" x14ac:dyDescent="0.3">
      <c r="AI177" s="242" t="s">
        <v>846</v>
      </c>
      <c r="AJ177" s="243" t="s">
        <v>604</v>
      </c>
      <c r="AK177" s="244" t="s">
        <v>609</v>
      </c>
      <c r="AL177" s="245" t="s">
        <v>1015</v>
      </c>
    </row>
    <row r="178" spans="35:38" ht="25.5" customHeight="1" x14ac:dyDescent="0.3">
      <c r="AI178" s="242" t="s">
        <v>846</v>
      </c>
      <c r="AJ178" s="243" t="s">
        <v>604</v>
      </c>
      <c r="AK178" s="244" t="s">
        <v>610</v>
      </c>
      <c r="AL178" s="245" t="s">
        <v>1016</v>
      </c>
    </row>
    <row r="179" spans="35:38" ht="25.5" customHeight="1" x14ac:dyDescent="0.3">
      <c r="AI179" s="242" t="s">
        <v>846</v>
      </c>
      <c r="AJ179" s="243" t="s">
        <v>604</v>
      </c>
      <c r="AK179" s="244" t="s">
        <v>611</v>
      </c>
      <c r="AL179" s="245" t="s">
        <v>1017</v>
      </c>
    </row>
    <row r="180" spans="35:38" ht="25.5" customHeight="1" x14ac:dyDescent="0.3">
      <c r="AI180" s="242" t="s">
        <v>846</v>
      </c>
      <c r="AJ180" s="243" t="s">
        <v>604</v>
      </c>
      <c r="AK180" s="244" t="s">
        <v>612</v>
      </c>
      <c r="AL180" s="245" t="s">
        <v>1018</v>
      </c>
    </row>
    <row r="181" spans="35:38" ht="25.5" customHeight="1" x14ac:dyDescent="0.3">
      <c r="AI181" s="242" t="s">
        <v>846</v>
      </c>
      <c r="AJ181" s="243" t="s">
        <v>604</v>
      </c>
      <c r="AK181" s="244" t="s">
        <v>613</v>
      </c>
      <c r="AL181" s="246" t="s">
        <v>1019</v>
      </c>
    </row>
    <row r="182" spans="35:38" ht="25.5" customHeight="1" x14ac:dyDescent="0.3">
      <c r="AI182" s="242" t="s">
        <v>846</v>
      </c>
      <c r="AJ182" s="243" t="s">
        <v>604</v>
      </c>
      <c r="AK182" s="244" t="s">
        <v>614</v>
      </c>
      <c r="AL182" s="245" t="s">
        <v>1020</v>
      </c>
    </row>
    <row r="183" spans="35:38" ht="25.5" customHeight="1" x14ac:dyDescent="0.3">
      <c r="AI183" s="242" t="s">
        <v>846</v>
      </c>
      <c r="AJ183" s="243" t="s">
        <v>604</v>
      </c>
      <c r="AK183" s="244" t="s">
        <v>615</v>
      </c>
      <c r="AL183" s="245" t="s">
        <v>1021</v>
      </c>
    </row>
    <row r="184" spans="35:38" ht="25.5" customHeight="1" x14ac:dyDescent="0.3">
      <c r="AI184" s="242" t="s">
        <v>846</v>
      </c>
      <c r="AJ184" s="243" t="s">
        <v>604</v>
      </c>
      <c r="AK184" s="244" t="s">
        <v>616</v>
      </c>
      <c r="AL184" s="246" t="s">
        <v>1022</v>
      </c>
    </row>
    <row r="185" spans="35:38" ht="25.5" customHeight="1" x14ac:dyDescent="0.3">
      <c r="AI185" s="242" t="s">
        <v>846</v>
      </c>
      <c r="AJ185" s="243" t="s">
        <v>604</v>
      </c>
      <c r="AK185" s="244" t="s">
        <v>617</v>
      </c>
      <c r="AL185" s="246" t="s">
        <v>1023</v>
      </c>
    </row>
    <row r="186" spans="35:38" ht="25.5" customHeight="1" x14ac:dyDescent="0.3">
      <c r="AI186" s="242" t="s">
        <v>846</v>
      </c>
      <c r="AJ186" s="243" t="s">
        <v>604</v>
      </c>
      <c r="AK186" s="244" t="s">
        <v>618</v>
      </c>
      <c r="AL186" s="245" t="s">
        <v>1024</v>
      </c>
    </row>
    <row r="187" spans="35:38" ht="25.5" customHeight="1" x14ac:dyDescent="0.3">
      <c r="AI187" s="242" t="s">
        <v>846</v>
      </c>
      <c r="AJ187" s="243" t="s">
        <v>604</v>
      </c>
      <c r="AK187" s="244" t="s">
        <v>619</v>
      </c>
      <c r="AL187" s="246" t="s">
        <v>1025</v>
      </c>
    </row>
    <row r="188" spans="35:38" ht="25.5" customHeight="1" x14ac:dyDescent="0.3">
      <c r="AI188" s="242" t="s">
        <v>846</v>
      </c>
      <c r="AJ188" s="243" t="s">
        <v>604</v>
      </c>
      <c r="AK188" s="244" t="s">
        <v>620</v>
      </c>
      <c r="AL188" s="245" t="s">
        <v>1026</v>
      </c>
    </row>
    <row r="189" spans="35:38" ht="25.5" customHeight="1" x14ac:dyDescent="0.3">
      <c r="AI189" s="242" t="s">
        <v>846</v>
      </c>
      <c r="AJ189" s="243" t="s">
        <v>604</v>
      </c>
      <c r="AK189" s="244" t="s">
        <v>621</v>
      </c>
      <c r="AL189" s="245" t="s">
        <v>1027</v>
      </c>
    </row>
    <row r="190" spans="35:38" ht="25.5" customHeight="1" x14ac:dyDescent="0.3">
      <c r="AI190" s="242" t="s">
        <v>846</v>
      </c>
      <c r="AJ190" s="243" t="s">
        <v>604</v>
      </c>
      <c r="AK190" s="244" t="s">
        <v>622</v>
      </c>
      <c r="AL190" s="246" t="s">
        <v>1028</v>
      </c>
    </row>
    <row r="191" spans="35:38" ht="25.5" customHeight="1" x14ac:dyDescent="0.3">
      <c r="AI191" s="242" t="s">
        <v>846</v>
      </c>
      <c r="AJ191" s="243" t="s">
        <v>604</v>
      </c>
      <c r="AK191" s="244" t="s">
        <v>623</v>
      </c>
      <c r="AL191" s="246" t="s">
        <v>1029</v>
      </c>
    </row>
    <row r="192" spans="35:38" ht="25.5" customHeight="1" x14ac:dyDescent="0.3">
      <c r="AI192" s="242" t="s">
        <v>846</v>
      </c>
      <c r="AJ192" s="243" t="s">
        <v>604</v>
      </c>
      <c r="AK192" s="244" t="s">
        <v>624</v>
      </c>
      <c r="AL192" s="245" t="s">
        <v>1030</v>
      </c>
    </row>
    <row r="193" spans="35:38" ht="25.5" customHeight="1" x14ac:dyDescent="0.3">
      <c r="AI193" s="242" t="s">
        <v>846</v>
      </c>
      <c r="AJ193" s="243" t="s">
        <v>604</v>
      </c>
      <c r="AK193" s="244" t="s">
        <v>625</v>
      </c>
      <c r="AL193" s="245" t="s">
        <v>1031</v>
      </c>
    </row>
    <row r="194" spans="35:38" ht="25.5" customHeight="1" x14ac:dyDescent="0.3">
      <c r="AI194" s="242" t="s">
        <v>846</v>
      </c>
      <c r="AJ194" s="243" t="s">
        <v>604</v>
      </c>
      <c r="AK194" s="244" t="s">
        <v>626</v>
      </c>
      <c r="AL194" s="245" t="s">
        <v>1032</v>
      </c>
    </row>
    <row r="195" spans="35:38" ht="25.5" customHeight="1" x14ac:dyDescent="0.3">
      <c r="AI195" s="242" t="s">
        <v>846</v>
      </c>
      <c r="AJ195" s="243" t="s">
        <v>604</v>
      </c>
      <c r="AK195" s="244" t="s">
        <v>627</v>
      </c>
      <c r="AL195" s="246" t="s">
        <v>1033</v>
      </c>
    </row>
    <row r="196" spans="35:38" ht="25.5" customHeight="1" x14ac:dyDescent="0.3">
      <c r="AI196" s="242" t="s">
        <v>846</v>
      </c>
      <c r="AJ196" s="243" t="s">
        <v>604</v>
      </c>
      <c r="AK196" s="244" t="s">
        <v>628</v>
      </c>
      <c r="AL196" s="246" t="s">
        <v>1034</v>
      </c>
    </row>
    <row r="197" spans="35:38" ht="25.5" customHeight="1" x14ac:dyDescent="0.3">
      <c r="AI197" s="242" t="s">
        <v>846</v>
      </c>
      <c r="AJ197" s="243" t="s">
        <v>604</v>
      </c>
      <c r="AK197" s="244" t="s">
        <v>629</v>
      </c>
      <c r="AL197" s="245" t="s">
        <v>1035</v>
      </c>
    </row>
    <row r="198" spans="35:38" ht="25.5" customHeight="1" x14ac:dyDescent="0.3">
      <c r="AI198" s="242" t="s">
        <v>846</v>
      </c>
      <c r="AJ198" s="243" t="s">
        <v>604</v>
      </c>
      <c r="AK198" s="244" t="s">
        <v>630</v>
      </c>
      <c r="AL198" s="245" t="s">
        <v>1036</v>
      </c>
    </row>
    <row r="199" spans="35:38" ht="25.5" customHeight="1" x14ac:dyDescent="0.3">
      <c r="AI199" s="242" t="s">
        <v>846</v>
      </c>
      <c r="AJ199" s="243" t="s">
        <v>604</v>
      </c>
      <c r="AK199" s="244" t="s">
        <v>631</v>
      </c>
      <c r="AL199" s="245" t="s">
        <v>1037</v>
      </c>
    </row>
    <row r="200" spans="35:38" ht="25.5" customHeight="1" x14ac:dyDescent="0.3">
      <c r="AI200" s="242" t="s">
        <v>846</v>
      </c>
      <c r="AJ200" s="243" t="s">
        <v>604</v>
      </c>
      <c r="AK200" s="244" t="s">
        <v>632</v>
      </c>
      <c r="AL200" s="246" t="s">
        <v>1038</v>
      </c>
    </row>
    <row r="201" spans="35:38" ht="25.5" customHeight="1" x14ac:dyDescent="0.3">
      <c r="AI201" s="242" t="s">
        <v>846</v>
      </c>
      <c r="AJ201" s="243" t="s">
        <v>604</v>
      </c>
      <c r="AK201" s="244" t="s">
        <v>633</v>
      </c>
      <c r="AL201" s="246" t="s">
        <v>1039</v>
      </c>
    </row>
    <row r="202" spans="35:38" ht="25.5" customHeight="1" x14ac:dyDescent="0.3">
      <c r="AI202" s="242" t="s">
        <v>846</v>
      </c>
      <c r="AJ202" s="243" t="s">
        <v>604</v>
      </c>
      <c r="AK202" s="244" t="s">
        <v>634</v>
      </c>
      <c r="AL202" s="245" t="s">
        <v>1040</v>
      </c>
    </row>
    <row r="203" spans="35:38" ht="25.5" customHeight="1" x14ac:dyDescent="0.3">
      <c r="AI203" s="242" t="s">
        <v>846</v>
      </c>
      <c r="AJ203" s="243" t="s">
        <v>604</v>
      </c>
      <c r="AK203" s="244" t="s">
        <v>635</v>
      </c>
      <c r="AL203" s="245" t="s">
        <v>1041</v>
      </c>
    </row>
    <row r="204" spans="35:38" ht="25.5" customHeight="1" x14ac:dyDescent="0.3">
      <c r="AI204" s="242" t="s">
        <v>846</v>
      </c>
      <c r="AJ204" s="243" t="s">
        <v>604</v>
      </c>
      <c r="AK204" s="244" t="s">
        <v>636</v>
      </c>
      <c r="AL204" s="246" t="s">
        <v>1042</v>
      </c>
    </row>
    <row r="205" spans="35:38" ht="25.5" customHeight="1" x14ac:dyDescent="0.3">
      <c r="AI205" s="242" t="s">
        <v>846</v>
      </c>
      <c r="AJ205" s="243" t="s">
        <v>604</v>
      </c>
      <c r="AK205" s="244" t="s">
        <v>637</v>
      </c>
      <c r="AL205" s="245" t="s">
        <v>1043</v>
      </c>
    </row>
    <row r="206" spans="35:38" ht="25.5" customHeight="1" x14ac:dyDescent="0.3">
      <c r="AI206" s="242" t="s">
        <v>846</v>
      </c>
      <c r="AJ206" s="243" t="s">
        <v>604</v>
      </c>
      <c r="AK206" s="244" t="s">
        <v>638</v>
      </c>
      <c r="AL206" s="245" t="s">
        <v>1044</v>
      </c>
    </row>
    <row r="207" spans="35:38" ht="25.5" customHeight="1" x14ac:dyDescent="0.3">
      <c r="AI207" s="242" t="s">
        <v>846</v>
      </c>
      <c r="AJ207" s="243" t="s">
        <v>604</v>
      </c>
      <c r="AK207" s="244" t="s">
        <v>639</v>
      </c>
      <c r="AL207" s="246" t="s">
        <v>1045</v>
      </c>
    </row>
    <row r="208" spans="35:38" ht="25.5" customHeight="1" x14ac:dyDescent="0.3">
      <c r="AI208" s="242" t="s">
        <v>846</v>
      </c>
      <c r="AJ208" s="243" t="s">
        <v>604</v>
      </c>
      <c r="AK208" s="244" t="s">
        <v>640</v>
      </c>
      <c r="AL208" s="246" t="s">
        <v>1046</v>
      </c>
    </row>
    <row r="209" spans="35:38" ht="25.5" customHeight="1" x14ac:dyDescent="0.3">
      <c r="AI209" s="242" t="s">
        <v>846</v>
      </c>
      <c r="AJ209" s="244" t="s">
        <v>604</v>
      </c>
      <c r="AK209" s="244" t="s">
        <v>641</v>
      </c>
      <c r="AL209" s="246" t="s">
        <v>1047</v>
      </c>
    </row>
    <row r="210" spans="35:38" ht="25.5" customHeight="1" x14ac:dyDescent="0.3">
      <c r="AI210" s="242" t="s">
        <v>846</v>
      </c>
      <c r="AJ210" s="243" t="s">
        <v>604</v>
      </c>
      <c r="AK210" s="244" t="s">
        <v>642</v>
      </c>
      <c r="AL210" s="245" t="s">
        <v>1048</v>
      </c>
    </row>
    <row r="211" spans="35:38" ht="25.5" customHeight="1" x14ac:dyDescent="0.3">
      <c r="AI211" s="242" t="s">
        <v>846</v>
      </c>
      <c r="AJ211" s="243" t="s">
        <v>604</v>
      </c>
      <c r="AK211" s="244" t="s">
        <v>643</v>
      </c>
      <c r="AL211" s="246" t="s">
        <v>1049</v>
      </c>
    </row>
    <row r="212" spans="35:38" ht="25.5" customHeight="1" x14ac:dyDescent="0.3">
      <c r="AI212" s="242" t="s">
        <v>846</v>
      </c>
      <c r="AJ212" s="243" t="s">
        <v>604</v>
      </c>
      <c r="AK212" s="244" t="s">
        <v>644</v>
      </c>
      <c r="AL212" s="245" t="s">
        <v>1050</v>
      </c>
    </row>
    <row r="213" spans="35:38" ht="25.5" customHeight="1" x14ac:dyDescent="0.3">
      <c r="AI213" s="242" t="s">
        <v>846</v>
      </c>
      <c r="AJ213" s="243" t="s">
        <v>604</v>
      </c>
      <c r="AK213" s="244" t="s">
        <v>645</v>
      </c>
      <c r="AL213" s="246" t="s">
        <v>1051</v>
      </c>
    </row>
    <row r="214" spans="35:38" ht="25.5" customHeight="1" x14ac:dyDescent="0.3">
      <c r="AI214" s="242" t="s">
        <v>846</v>
      </c>
      <c r="AJ214" s="243" t="s">
        <v>604</v>
      </c>
      <c r="AK214" s="244" t="s">
        <v>646</v>
      </c>
      <c r="AL214" s="245" t="s">
        <v>1052</v>
      </c>
    </row>
    <row r="215" spans="35:38" ht="25.5" customHeight="1" x14ac:dyDescent="0.3">
      <c r="AI215" s="242" t="s">
        <v>846</v>
      </c>
      <c r="AJ215" s="243" t="s">
        <v>604</v>
      </c>
      <c r="AK215" s="244" t="s">
        <v>647</v>
      </c>
      <c r="AL215" s="246" t="s">
        <v>1053</v>
      </c>
    </row>
    <row r="216" spans="35:38" ht="25.5" customHeight="1" x14ac:dyDescent="0.3">
      <c r="AI216" s="242" t="s">
        <v>846</v>
      </c>
      <c r="AJ216" s="243" t="s">
        <v>604</v>
      </c>
      <c r="AK216" s="244" t="s">
        <v>648</v>
      </c>
      <c r="AL216" s="245" t="s">
        <v>1054</v>
      </c>
    </row>
    <row r="217" spans="35:38" ht="25.5" customHeight="1" x14ac:dyDescent="0.3">
      <c r="AI217" s="242" t="s">
        <v>846</v>
      </c>
      <c r="AJ217" s="243" t="s">
        <v>604</v>
      </c>
      <c r="AK217" s="244" t="s">
        <v>649</v>
      </c>
      <c r="AL217" s="246" t="s">
        <v>1055</v>
      </c>
    </row>
    <row r="218" spans="35:38" ht="25.5" customHeight="1" x14ac:dyDescent="0.3">
      <c r="AI218" s="242" t="s">
        <v>846</v>
      </c>
      <c r="AJ218" s="243" t="s">
        <v>604</v>
      </c>
      <c r="AK218" s="244" t="s">
        <v>650</v>
      </c>
      <c r="AL218" s="245" t="s">
        <v>1056</v>
      </c>
    </row>
    <row r="219" spans="35:38" ht="25.5" customHeight="1" x14ac:dyDescent="0.3">
      <c r="AI219" s="242" t="s">
        <v>846</v>
      </c>
      <c r="AJ219" s="243" t="s">
        <v>604</v>
      </c>
      <c r="AK219" s="244" t="s">
        <v>651</v>
      </c>
      <c r="AL219" s="245" t="s">
        <v>1057</v>
      </c>
    </row>
    <row r="220" spans="35:38" ht="25.5" customHeight="1" x14ac:dyDescent="0.3">
      <c r="AI220" s="242" t="s">
        <v>846</v>
      </c>
      <c r="AJ220" s="243" t="s">
        <v>604</v>
      </c>
      <c r="AK220" s="244" t="s">
        <v>652</v>
      </c>
      <c r="AL220" s="245" t="s">
        <v>1058</v>
      </c>
    </row>
    <row r="221" spans="35:38" ht="25.5" customHeight="1" x14ac:dyDescent="0.3">
      <c r="AI221" s="242" t="s">
        <v>846</v>
      </c>
      <c r="AJ221" s="243" t="s">
        <v>604</v>
      </c>
      <c r="AK221" s="244" t="s">
        <v>653</v>
      </c>
      <c r="AL221" s="246" t="s">
        <v>1059</v>
      </c>
    </row>
    <row r="222" spans="35:38" ht="25.5" customHeight="1" x14ac:dyDescent="0.3">
      <c r="AI222" s="242" t="s">
        <v>846</v>
      </c>
      <c r="AJ222" s="243" t="s">
        <v>604</v>
      </c>
      <c r="AK222" s="244" t="s">
        <v>654</v>
      </c>
      <c r="AL222" s="246" t="s">
        <v>1060</v>
      </c>
    </row>
    <row r="223" spans="35:38" ht="25.5" customHeight="1" x14ac:dyDescent="0.3">
      <c r="AI223" s="242" t="s">
        <v>846</v>
      </c>
      <c r="AJ223" s="243" t="s">
        <v>604</v>
      </c>
      <c r="AK223" s="244" t="s">
        <v>655</v>
      </c>
      <c r="AL223" s="246" t="s">
        <v>1061</v>
      </c>
    </row>
    <row r="224" spans="35:38" ht="25.5" customHeight="1" x14ac:dyDescent="0.3">
      <c r="AI224" s="242" t="s">
        <v>846</v>
      </c>
      <c r="AJ224" s="243" t="s">
        <v>604</v>
      </c>
      <c r="AK224" s="244" t="s">
        <v>656</v>
      </c>
      <c r="AL224" s="245" t="s">
        <v>1062</v>
      </c>
    </row>
    <row r="225" spans="35:38" ht="25.5" customHeight="1" x14ac:dyDescent="0.3">
      <c r="AI225" s="242" t="s">
        <v>846</v>
      </c>
      <c r="AJ225" s="243" t="s">
        <v>604</v>
      </c>
      <c r="AK225" s="244" t="s">
        <v>657</v>
      </c>
      <c r="AL225" s="245" t="s">
        <v>1063</v>
      </c>
    </row>
    <row r="226" spans="35:38" ht="25.5" customHeight="1" x14ac:dyDescent="0.3">
      <c r="AI226" s="242" t="s">
        <v>846</v>
      </c>
      <c r="AJ226" s="243" t="s">
        <v>604</v>
      </c>
      <c r="AK226" s="244" t="s">
        <v>658</v>
      </c>
      <c r="AL226" s="245" t="s">
        <v>1064</v>
      </c>
    </row>
    <row r="227" spans="35:38" ht="25.5" customHeight="1" x14ac:dyDescent="0.3">
      <c r="AI227" s="242" t="s">
        <v>846</v>
      </c>
      <c r="AJ227" s="243" t="s">
        <v>604</v>
      </c>
      <c r="AK227" s="244" t="s">
        <v>659</v>
      </c>
      <c r="AL227" s="245" t="s">
        <v>1065</v>
      </c>
    </row>
    <row r="228" spans="35:38" ht="25.5" customHeight="1" x14ac:dyDescent="0.3">
      <c r="AI228" s="242" t="s">
        <v>846</v>
      </c>
      <c r="AJ228" s="243" t="s">
        <v>604</v>
      </c>
      <c r="AK228" s="244" t="s">
        <v>660</v>
      </c>
      <c r="AL228" s="245" t="s">
        <v>1066</v>
      </c>
    </row>
    <row r="229" spans="35:38" ht="25.5" customHeight="1" x14ac:dyDescent="0.3">
      <c r="AI229" s="242" t="s">
        <v>846</v>
      </c>
      <c r="AJ229" s="243" t="s">
        <v>604</v>
      </c>
      <c r="AK229" s="244" t="s">
        <v>661</v>
      </c>
      <c r="AL229" s="246" t="s">
        <v>1067</v>
      </c>
    </row>
    <row r="230" spans="35:38" ht="25.5" customHeight="1" x14ac:dyDescent="0.3">
      <c r="AI230" s="242" t="s">
        <v>846</v>
      </c>
      <c r="AJ230" s="243" t="s">
        <v>604</v>
      </c>
      <c r="AK230" s="244" t="s">
        <v>662</v>
      </c>
      <c r="AL230" s="246" t="s">
        <v>1068</v>
      </c>
    </row>
    <row r="231" spans="35:38" ht="25.5" customHeight="1" x14ac:dyDescent="0.3">
      <c r="AI231" s="242" t="s">
        <v>846</v>
      </c>
      <c r="AJ231" s="243" t="s">
        <v>604</v>
      </c>
      <c r="AK231" s="244" t="s">
        <v>663</v>
      </c>
      <c r="AL231" s="245" t="s">
        <v>1069</v>
      </c>
    </row>
    <row r="232" spans="35:38" ht="25.5" customHeight="1" x14ac:dyDescent="0.3">
      <c r="AI232" s="242" t="s">
        <v>846</v>
      </c>
      <c r="AJ232" s="243" t="s">
        <v>604</v>
      </c>
      <c r="AK232" s="244" t="s">
        <v>664</v>
      </c>
      <c r="AL232" s="246" t="s">
        <v>1070</v>
      </c>
    </row>
    <row r="233" spans="35:38" ht="25.5" customHeight="1" x14ac:dyDescent="0.3">
      <c r="AI233" s="242" t="s">
        <v>846</v>
      </c>
      <c r="AJ233" s="243" t="s">
        <v>604</v>
      </c>
      <c r="AK233" s="244" t="s">
        <v>665</v>
      </c>
      <c r="AL233" s="245" t="s">
        <v>1071</v>
      </c>
    </row>
    <row r="234" spans="35:38" ht="25.5" customHeight="1" x14ac:dyDescent="0.3">
      <c r="AI234" s="242" t="s">
        <v>846</v>
      </c>
      <c r="AJ234" s="243" t="s">
        <v>604</v>
      </c>
      <c r="AK234" s="244" t="s">
        <v>666</v>
      </c>
      <c r="AL234" s="245" t="s">
        <v>1072</v>
      </c>
    </row>
    <row r="235" spans="35:38" ht="25.5" customHeight="1" x14ac:dyDescent="0.3">
      <c r="AI235" s="242" t="s">
        <v>846</v>
      </c>
      <c r="AJ235" s="243" t="s">
        <v>604</v>
      </c>
      <c r="AK235" s="244" t="s">
        <v>667</v>
      </c>
      <c r="AL235" s="246" t="s">
        <v>1073</v>
      </c>
    </row>
    <row r="236" spans="35:38" ht="25.5" customHeight="1" x14ac:dyDescent="0.3">
      <c r="AI236" s="242" t="s">
        <v>846</v>
      </c>
      <c r="AJ236" s="243" t="s">
        <v>604</v>
      </c>
      <c r="AK236" s="244" t="s">
        <v>668</v>
      </c>
      <c r="AL236" s="246" t="s">
        <v>1074</v>
      </c>
    </row>
    <row r="237" spans="35:38" ht="25.5" customHeight="1" x14ac:dyDescent="0.3">
      <c r="AI237" s="242" t="s">
        <v>846</v>
      </c>
      <c r="AJ237" s="243" t="s">
        <v>604</v>
      </c>
      <c r="AK237" s="244" t="s">
        <v>669</v>
      </c>
      <c r="AL237" s="245" t="s">
        <v>1075</v>
      </c>
    </row>
    <row r="238" spans="35:38" ht="25.5" customHeight="1" x14ac:dyDescent="0.3">
      <c r="AI238" s="242" t="s">
        <v>846</v>
      </c>
      <c r="AJ238" s="243" t="s">
        <v>604</v>
      </c>
      <c r="AK238" s="244" t="s">
        <v>670</v>
      </c>
      <c r="AL238" s="246" t="s">
        <v>1076</v>
      </c>
    </row>
    <row r="239" spans="35:38" ht="25.5" customHeight="1" x14ac:dyDescent="0.3">
      <c r="AI239" s="242" t="s">
        <v>846</v>
      </c>
      <c r="AJ239" s="243" t="s">
        <v>604</v>
      </c>
      <c r="AK239" s="244" t="s">
        <v>671</v>
      </c>
      <c r="AL239" s="245" t="s">
        <v>1077</v>
      </c>
    </row>
    <row r="240" spans="35:38" ht="25.5" customHeight="1" x14ac:dyDescent="0.3">
      <c r="AI240" s="242" t="s">
        <v>846</v>
      </c>
      <c r="AJ240" s="243" t="s">
        <v>847</v>
      </c>
      <c r="AK240" s="244" t="s">
        <v>672</v>
      </c>
      <c r="AL240" s="245" t="s">
        <v>1078</v>
      </c>
    </row>
    <row r="241" spans="35:38" ht="25.5" customHeight="1" x14ac:dyDescent="0.3">
      <c r="AI241" s="242" t="s">
        <v>846</v>
      </c>
      <c r="AJ241" s="243" t="s">
        <v>847</v>
      </c>
      <c r="AK241" s="244" t="s">
        <v>673</v>
      </c>
      <c r="AL241" s="246" t="s">
        <v>1079</v>
      </c>
    </row>
    <row r="242" spans="35:38" ht="25.5" customHeight="1" x14ac:dyDescent="0.3">
      <c r="AI242" s="242" t="s">
        <v>846</v>
      </c>
      <c r="AJ242" s="243" t="s">
        <v>847</v>
      </c>
      <c r="AK242" s="244" t="s">
        <v>674</v>
      </c>
      <c r="AL242" s="245" t="s">
        <v>1080</v>
      </c>
    </row>
    <row r="243" spans="35:38" ht="25.5" customHeight="1" x14ac:dyDescent="0.3">
      <c r="AI243" s="242" t="s">
        <v>846</v>
      </c>
      <c r="AJ243" s="243" t="s">
        <v>847</v>
      </c>
      <c r="AK243" s="244" t="s">
        <v>675</v>
      </c>
      <c r="AL243" s="246" t="s">
        <v>1081</v>
      </c>
    </row>
    <row r="244" spans="35:38" ht="25.5" customHeight="1" x14ac:dyDescent="0.3">
      <c r="AI244" s="242" t="s">
        <v>846</v>
      </c>
      <c r="AJ244" s="243" t="s">
        <v>847</v>
      </c>
      <c r="AK244" s="244" t="s">
        <v>676</v>
      </c>
      <c r="AL244" s="245" t="s">
        <v>1082</v>
      </c>
    </row>
    <row r="245" spans="35:38" ht="25.5" customHeight="1" x14ac:dyDescent="0.3">
      <c r="AI245" s="242" t="s">
        <v>846</v>
      </c>
      <c r="AJ245" s="243" t="s">
        <v>847</v>
      </c>
      <c r="AK245" s="244" t="s">
        <v>677</v>
      </c>
      <c r="AL245" s="245" t="s">
        <v>1083</v>
      </c>
    </row>
    <row r="246" spans="35:38" ht="25.5" customHeight="1" x14ac:dyDescent="0.3">
      <c r="AI246" s="242" t="s">
        <v>846</v>
      </c>
      <c r="AJ246" s="243" t="s">
        <v>847</v>
      </c>
      <c r="AK246" s="244" t="s">
        <v>678</v>
      </c>
      <c r="AL246" s="246" t="s">
        <v>1084</v>
      </c>
    </row>
    <row r="247" spans="35:38" ht="25.5" customHeight="1" x14ac:dyDescent="0.3">
      <c r="AI247" s="242" t="s">
        <v>846</v>
      </c>
      <c r="AJ247" s="243" t="s">
        <v>847</v>
      </c>
      <c r="AK247" s="244" t="s">
        <v>679</v>
      </c>
      <c r="AL247" s="245" t="s">
        <v>1085</v>
      </c>
    </row>
    <row r="248" spans="35:38" ht="25.5" customHeight="1" x14ac:dyDescent="0.3">
      <c r="AI248" s="242" t="s">
        <v>846</v>
      </c>
      <c r="AJ248" s="243" t="s">
        <v>847</v>
      </c>
      <c r="AK248" s="244" t="s">
        <v>680</v>
      </c>
      <c r="AL248" s="246" t="s">
        <v>1086</v>
      </c>
    </row>
    <row r="249" spans="35:38" ht="25.5" customHeight="1" x14ac:dyDescent="0.3">
      <c r="AI249" s="242" t="s">
        <v>846</v>
      </c>
      <c r="AJ249" s="244" t="s">
        <v>847</v>
      </c>
      <c r="AK249" s="244" t="s">
        <v>681</v>
      </c>
      <c r="AL249" s="246" t="s">
        <v>1087</v>
      </c>
    </row>
    <row r="250" spans="35:38" ht="25.5" customHeight="1" x14ac:dyDescent="0.3">
      <c r="AI250" s="242" t="s">
        <v>846</v>
      </c>
      <c r="AJ250" s="243" t="s">
        <v>847</v>
      </c>
      <c r="AK250" s="244" t="s">
        <v>682</v>
      </c>
      <c r="AL250" s="246" t="s">
        <v>1088</v>
      </c>
    </row>
    <row r="251" spans="35:38" ht="25.5" customHeight="1" x14ac:dyDescent="0.3">
      <c r="AI251" s="242" t="s">
        <v>846</v>
      </c>
      <c r="AJ251" s="243" t="s">
        <v>847</v>
      </c>
      <c r="AK251" s="244" t="s">
        <v>683</v>
      </c>
      <c r="AL251" s="245" t="s">
        <v>1089</v>
      </c>
    </row>
    <row r="252" spans="35:38" ht="25.5" customHeight="1" x14ac:dyDescent="0.3">
      <c r="AI252" s="242" t="s">
        <v>846</v>
      </c>
      <c r="AJ252" s="243" t="s">
        <v>847</v>
      </c>
      <c r="AK252" s="244" t="s">
        <v>684</v>
      </c>
      <c r="AL252" s="246" t="s">
        <v>1090</v>
      </c>
    </row>
    <row r="253" spans="35:38" ht="25.5" customHeight="1" x14ac:dyDescent="0.3">
      <c r="AI253" s="242" t="s">
        <v>846</v>
      </c>
      <c r="AJ253" s="243" t="s">
        <v>847</v>
      </c>
      <c r="AK253" s="244" t="s">
        <v>685</v>
      </c>
      <c r="AL253" s="246" t="s">
        <v>1091</v>
      </c>
    </row>
    <row r="254" spans="35:38" ht="25.5" customHeight="1" x14ac:dyDescent="0.3">
      <c r="AI254" s="242" t="s">
        <v>846</v>
      </c>
      <c r="AJ254" s="243" t="s">
        <v>847</v>
      </c>
      <c r="AK254" s="244" t="s">
        <v>686</v>
      </c>
      <c r="AL254" s="246" t="s">
        <v>1092</v>
      </c>
    </row>
    <row r="255" spans="35:38" ht="25.5" customHeight="1" x14ac:dyDescent="0.3">
      <c r="AI255" s="242" t="s">
        <v>846</v>
      </c>
      <c r="AJ255" s="243" t="s">
        <v>847</v>
      </c>
      <c r="AK255" s="244" t="s">
        <v>687</v>
      </c>
      <c r="AL255" s="245" t="s">
        <v>1093</v>
      </c>
    </row>
    <row r="256" spans="35:38" ht="25.5" customHeight="1" x14ac:dyDescent="0.3">
      <c r="AI256" s="242" t="s">
        <v>846</v>
      </c>
      <c r="AJ256" s="243" t="s">
        <v>847</v>
      </c>
      <c r="AK256" s="244" t="s">
        <v>688</v>
      </c>
      <c r="AL256" s="245" t="s">
        <v>1094</v>
      </c>
    </row>
    <row r="257" spans="35:38" ht="25.5" customHeight="1" x14ac:dyDescent="0.3">
      <c r="AI257" s="242" t="s">
        <v>846</v>
      </c>
      <c r="AJ257" s="243" t="s">
        <v>847</v>
      </c>
      <c r="AK257" s="244" t="s">
        <v>689</v>
      </c>
      <c r="AL257" s="245" t="s">
        <v>1095</v>
      </c>
    </row>
    <row r="258" spans="35:38" ht="25.5" customHeight="1" x14ac:dyDescent="0.3">
      <c r="AI258" s="242" t="s">
        <v>846</v>
      </c>
      <c r="AJ258" s="244" t="s">
        <v>847</v>
      </c>
      <c r="AK258" s="244" t="s">
        <v>690</v>
      </c>
      <c r="AL258" s="246" t="s">
        <v>1096</v>
      </c>
    </row>
    <row r="259" spans="35:38" ht="25.5" customHeight="1" x14ac:dyDescent="0.3">
      <c r="AI259" s="242" t="s">
        <v>846</v>
      </c>
      <c r="AJ259" s="243" t="s">
        <v>847</v>
      </c>
      <c r="AK259" s="244" t="s">
        <v>691</v>
      </c>
      <c r="AL259" s="246" t="s">
        <v>1097</v>
      </c>
    </row>
    <row r="260" spans="35:38" ht="25.5" customHeight="1" x14ac:dyDescent="0.3">
      <c r="AI260" s="242" t="s">
        <v>846</v>
      </c>
      <c r="AJ260" s="243" t="s">
        <v>847</v>
      </c>
      <c r="AK260" s="244" t="s">
        <v>692</v>
      </c>
      <c r="AL260" s="245" t="s">
        <v>1098</v>
      </c>
    </row>
    <row r="261" spans="35:38" ht="25.5" customHeight="1" x14ac:dyDescent="0.3">
      <c r="AI261" s="242" t="s">
        <v>846</v>
      </c>
      <c r="AJ261" s="243" t="s">
        <v>847</v>
      </c>
      <c r="AK261" s="244" t="s">
        <v>693</v>
      </c>
      <c r="AL261" s="245" t="s">
        <v>1099</v>
      </c>
    </row>
    <row r="262" spans="35:38" ht="25.5" customHeight="1" x14ac:dyDescent="0.3">
      <c r="AI262" s="242" t="s">
        <v>846</v>
      </c>
      <c r="AJ262" s="243" t="s">
        <v>847</v>
      </c>
      <c r="AK262" s="244" t="s">
        <v>694</v>
      </c>
      <c r="AL262" s="245" t="s">
        <v>1100</v>
      </c>
    </row>
    <row r="263" spans="35:38" ht="25.5" customHeight="1" x14ac:dyDescent="0.3">
      <c r="AI263" s="242" t="s">
        <v>846</v>
      </c>
      <c r="AJ263" s="243" t="s">
        <v>847</v>
      </c>
      <c r="AK263" s="244" t="s">
        <v>695</v>
      </c>
      <c r="AL263" s="245" t="s">
        <v>1101</v>
      </c>
    </row>
    <row r="264" spans="35:38" ht="25.5" customHeight="1" x14ac:dyDescent="0.3">
      <c r="AI264" s="242" t="s">
        <v>846</v>
      </c>
      <c r="AJ264" s="243" t="s">
        <v>847</v>
      </c>
      <c r="AK264" s="244" t="s">
        <v>696</v>
      </c>
      <c r="AL264" s="245" t="s">
        <v>1102</v>
      </c>
    </row>
    <row r="265" spans="35:38" ht="25.5" customHeight="1" x14ac:dyDescent="0.3">
      <c r="AI265" s="242" t="s">
        <v>846</v>
      </c>
      <c r="AJ265" s="243" t="s">
        <v>847</v>
      </c>
      <c r="AK265" s="244" t="s">
        <v>697</v>
      </c>
      <c r="AL265" s="245" t="s">
        <v>1103</v>
      </c>
    </row>
    <row r="266" spans="35:38" ht="25.5" customHeight="1" x14ac:dyDescent="0.3">
      <c r="AI266" s="242" t="s">
        <v>846</v>
      </c>
      <c r="AJ266" s="243" t="s">
        <v>847</v>
      </c>
      <c r="AK266" s="244" t="s">
        <v>698</v>
      </c>
      <c r="AL266" s="245" t="s">
        <v>1104</v>
      </c>
    </row>
    <row r="267" spans="35:38" ht="25.5" customHeight="1" x14ac:dyDescent="0.3">
      <c r="AI267" s="242" t="s">
        <v>846</v>
      </c>
      <c r="AJ267" s="243" t="s">
        <v>847</v>
      </c>
      <c r="AK267" s="244" t="s">
        <v>699</v>
      </c>
      <c r="AL267" s="245" t="s">
        <v>1105</v>
      </c>
    </row>
    <row r="268" spans="35:38" ht="25.5" customHeight="1" x14ac:dyDescent="0.3">
      <c r="AI268" s="242" t="s">
        <v>846</v>
      </c>
      <c r="AJ268" t="s">
        <v>847</v>
      </c>
      <c r="AK268" t="s">
        <v>700</v>
      </c>
      <c r="AL268" t="s">
        <v>1106</v>
      </c>
    </row>
    <row r="269" spans="35:38" ht="25.5" customHeight="1" x14ac:dyDescent="0.3">
      <c r="AI269" s="242" t="s">
        <v>846</v>
      </c>
      <c r="AJ269" t="s">
        <v>847</v>
      </c>
      <c r="AK269" t="s">
        <v>701</v>
      </c>
      <c r="AL269" t="s">
        <v>1107</v>
      </c>
    </row>
    <row r="270" spans="35:38" ht="25.5" customHeight="1" x14ac:dyDescent="0.3">
      <c r="AI270" s="242" t="s">
        <v>846</v>
      </c>
      <c r="AJ270" t="s">
        <v>847</v>
      </c>
      <c r="AK270" t="s">
        <v>702</v>
      </c>
      <c r="AL270" t="s">
        <v>1108</v>
      </c>
    </row>
    <row r="271" spans="35:38" ht="25.5" customHeight="1" x14ac:dyDescent="0.3">
      <c r="AI271" s="242" t="s">
        <v>846</v>
      </c>
      <c r="AJ271" t="s">
        <v>847</v>
      </c>
      <c r="AK271" t="s">
        <v>703</v>
      </c>
      <c r="AL271" t="s">
        <v>1109</v>
      </c>
    </row>
    <row r="272" spans="35:38" ht="25.5" customHeight="1" x14ac:dyDescent="0.3">
      <c r="AI272" s="242" t="s">
        <v>846</v>
      </c>
      <c r="AJ272" t="s">
        <v>847</v>
      </c>
      <c r="AK272" t="s">
        <v>704</v>
      </c>
      <c r="AL272" t="s">
        <v>1110</v>
      </c>
    </row>
    <row r="273" spans="35:38" ht="25.5" customHeight="1" x14ac:dyDescent="0.3">
      <c r="AI273" s="242" t="s">
        <v>846</v>
      </c>
      <c r="AJ273" t="s">
        <v>847</v>
      </c>
      <c r="AK273" t="s">
        <v>705</v>
      </c>
      <c r="AL273" t="s">
        <v>1111</v>
      </c>
    </row>
    <row r="274" spans="35:38" ht="25.5" customHeight="1" x14ac:dyDescent="0.3">
      <c r="AI274" s="242" t="s">
        <v>846</v>
      </c>
      <c r="AJ274" t="s">
        <v>847</v>
      </c>
      <c r="AK274" t="s">
        <v>706</v>
      </c>
      <c r="AL274" t="s">
        <v>1112</v>
      </c>
    </row>
    <row r="275" spans="35:38" ht="25.5" customHeight="1" x14ac:dyDescent="0.3">
      <c r="AI275" s="242" t="s">
        <v>846</v>
      </c>
      <c r="AJ275" t="s">
        <v>847</v>
      </c>
      <c r="AK275" t="s">
        <v>707</v>
      </c>
      <c r="AL275" t="s">
        <v>1113</v>
      </c>
    </row>
    <row r="276" spans="35:38" ht="25.5" customHeight="1" x14ac:dyDescent="0.3">
      <c r="AI276" s="242" t="s">
        <v>846</v>
      </c>
      <c r="AJ276" t="s">
        <v>847</v>
      </c>
      <c r="AK276" t="s">
        <v>708</v>
      </c>
      <c r="AL276" t="s">
        <v>1114</v>
      </c>
    </row>
    <row r="277" spans="35:38" ht="25.5" customHeight="1" x14ac:dyDescent="0.3">
      <c r="AI277" s="242" t="s">
        <v>846</v>
      </c>
      <c r="AJ277" t="s">
        <v>847</v>
      </c>
      <c r="AK277" t="s">
        <v>709</v>
      </c>
      <c r="AL277" t="s">
        <v>1115</v>
      </c>
    </row>
    <row r="278" spans="35:38" ht="25.5" customHeight="1" x14ac:dyDescent="0.3">
      <c r="AI278" s="242" t="s">
        <v>846</v>
      </c>
      <c r="AJ278" t="s">
        <v>847</v>
      </c>
      <c r="AK278" t="s">
        <v>710</v>
      </c>
      <c r="AL278" t="s">
        <v>1116</v>
      </c>
    </row>
    <row r="279" spans="35:38" ht="25.5" customHeight="1" x14ac:dyDescent="0.3">
      <c r="AI279" s="242" t="s">
        <v>846</v>
      </c>
      <c r="AJ279" t="s">
        <v>847</v>
      </c>
      <c r="AK279" t="s">
        <v>711</v>
      </c>
      <c r="AL279" t="s">
        <v>1117</v>
      </c>
    </row>
    <row r="280" spans="35:38" ht="25.5" customHeight="1" x14ac:dyDescent="0.3">
      <c r="AI280" s="242" t="s">
        <v>846</v>
      </c>
      <c r="AJ280" t="s">
        <v>847</v>
      </c>
      <c r="AK280" t="s">
        <v>712</v>
      </c>
      <c r="AL280" t="s">
        <v>1118</v>
      </c>
    </row>
    <row r="281" spans="35:38" ht="25.5" customHeight="1" x14ac:dyDescent="0.3">
      <c r="AI281" s="242" t="s">
        <v>846</v>
      </c>
      <c r="AJ281" t="s">
        <v>847</v>
      </c>
      <c r="AK281" t="s">
        <v>713</v>
      </c>
      <c r="AL281" t="s">
        <v>1119</v>
      </c>
    </row>
    <row r="282" spans="35:38" ht="25.5" customHeight="1" x14ac:dyDescent="0.3">
      <c r="AI282" s="242" t="s">
        <v>846</v>
      </c>
      <c r="AJ282" t="s">
        <v>847</v>
      </c>
      <c r="AK282" t="s">
        <v>714</v>
      </c>
      <c r="AL282" t="s">
        <v>1120</v>
      </c>
    </row>
    <row r="283" spans="35:38" ht="25.5" customHeight="1" x14ac:dyDescent="0.3">
      <c r="AI283" s="242" t="s">
        <v>846</v>
      </c>
      <c r="AJ283" t="s">
        <v>847</v>
      </c>
      <c r="AK283" t="s">
        <v>715</v>
      </c>
      <c r="AL283" t="s">
        <v>1121</v>
      </c>
    </row>
    <row r="284" spans="35:38" ht="25.5" customHeight="1" x14ac:dyDescent="0.3">
      <c r="AI284" s="242" t="s">
        <v>846</v>
      </c>
      <c r="AJ284" t="s">
        <v>847</v>
      </c>
      <c r="AK284" t="s">
        <v>716</v>
      </c>
      <c r="AL284" t="s">
        <v>1122</v>
      </c>
    </row>
    <row r="285" spans="35:38" ht="25.5" customHeight="1" x14ac:dyDescent="0.3">
      <c r="AI285" s="242" t="s">
        <v>846</v>
      </c>
      <c r="AJ285" t="s">
        <v>847</v>
      </c>
      <c r="AK285" t="s">
        <v>717</v>
      </c>
      <c r="AL285" t="s">
        <v>1123</v>
      </c>
    </row>
    <row r="286" spans="35:38" ht="25.5" customHeight="1" x14ac:dyDescent="0.3">
      <c r="AI286" s="242" t="s">
        <v>846</v>
      </c>
      <c r="AJ286" t="s">
        <v>847</v>
      </c>
      <c r="AK286" t="s">
        <v>718</v>
      </c>
      <c r="AL286" t="s">
        <v>1124</v>
      </c>
    </row>
    <row r="287" spans="35:38" ht="25.5" customHeight="1" x14ac:dyDescent="0.3">
      <c r="AI287" s="242" t="s">
        <v>846</v>
      </c>
      <c r="AJ287" t="s">
        <v>847</v>
      </c>
      <c r="AK287" t="s">
        <v>719</v>
      </c>
      <c r="AL287" t="s">
        <v>1125</v>
      </c>
    </row>
    <row r="288" spans="35:38" ht="25.5" customHeight="1" x14ac:dyDescent="0.3">
      <c r="AI288" s="242" t="s">
        <v>846</v>
      </c>
      <c r="AJ288" t="s">
        <v>847</v>
      </c>
      <c r="AK288" t="s">
        <v>720</v>
      </c>
      <c r="AL288" t="s">
        <v>1126</v>
      </c>
    </row>
    <row r="289" spans="35:38" ht="25.5" customHeight="1" x14ac:dyDescent="0.3">
      <c r="AI289" s="242" t="s">
        <v>846</v>
      </c>
      <c r="AJ289" t="s">
        <v>847</v>
      </c>
      <c r="AK289" t="s">
        <v>721</v>
      </c>
      <c r="AL289" t="s">
        <v>1127</v>
      </c>
    </row>
    <row r="290" spans="35:38" ht="25.5" customHeight="1" x14ac:dyDescent="0.3">
      <c r="AI290" s="242" t="s">
        <v>846</v>
      </c>
      <c r="AJ290" t="s">
        <v>847</v>
      </c>
      <c r="AK290" t="s">
        <v>722</v>
      </c>
      <c r="AL290" t="s">
        <v>1128</v>
      </c>
    </row>
    <row r="291" spans="35:38" ht="25.5" customHeight="1" x14ac:dyDescent="0.3">
      <c r="AI291" s="242" t="s">
        <v>846</v>
      </c>
      <c r="AJ291" t="s">
        <v>847</v>
      </c>
      <c r="AK291" t="s">
        <v>723</v>
      </c>
      <c r="AL291" t="s">
        <v>1129</v>
      </c>
    </row>
    <row r="292" spans="35:38" ht="25.5" customHeight="1" x14ac:dyDescent="0.3">
      <c r="AI292" s="242" t="s">
        <v>846</v>
      </c>
      <c r="AJ292" t="s">
        <v>847</v>
      </c>
      <c r="AK292" t="s">
        <v>724</v>
      </c>
      <c r="AL292" t="s">
        <v>1130</v>
      </c>
    </row>
    <row r="293" spans="35:38" ht="25.5" customHeight="1" x14ac:dyDescent="0.3">
      <c r="AI293" s="242" t="s">
        <v>846</v>
      </c>
      <c r="AJ293" t="s">
        <v>847</v>
      </c>
      <c r="AK293" t="s">
        <v>725</v>
      </c>
      <c r="AL293" t="s">
        <v>1131</v>
      </c>
    </row>
    <row r="294" spans="35:38" ht="25.5" customHeight="1" x14ac:dyDescent="0.3">
      <c r="AI294" s="242" t="s">
        <v>846</v>
      </c>
      <c r="AJ294" t="s">
        <v>847</v>
      </c>
      <c r="AK294" t="s">
        <v>726</v>
      </c>
      <c r="AL294" t="s">
        <v>1132</v>
      </c>
    </row>
    <row r="295" spans="35:38" ht="25.5" customHeight="1" x14ac:dyDescent="0.3">
      <c r="AI295" s="242" t="s">
        <v>846</v>
      </c>
      <c r="AJ295" t="s">
        <v>847</v>
      </c>
      <c r="AK295" t="s">
        <v>727</v>
      </c>
      <c r="AL295" t="s">
        <v>1133</v>
      </c>
    </row>
    <row r="296" spans="35:38" ht="25.5" customHeight="1" x14ac:dyDescent="0.3">
      <c r="AI296" s="242" t="s">
        <v>846</v>
      </c>
      <c r="AJ296" t="s">
        <v>847</v>
      </c>
      <c r="AK296" t="s">
        <v>728</v>
      </c>
      <c r="AL296" t="s">
        <v>1134</v>
      </c>
    </row>
    <row r="297" spans="35:38" ht="25.5" customHeight="1" x14ac:dyDescent="0.3">
      <c r="AI297" s="242" t="s">
        <v>846</v>
      </c>
      <c r="AJ297" t="s">
        <v>847</v>
      </c>
      <c r="AK297" t="s">
        <v>729</v>
      </c>
      <c r="AL297" t="s">
        <v>1135</v>
      </c>
    </row>
    <row r="298" spans="35:38" ht="25.5" customHeight="1" x14ac:dyDescent="0.3">
      <c r="AI298" s="242" t="s">
        <v>846</v>
      </c>
      <c r="AJ298" t="s">
        <v>847</v>
      </c>
      <c r="AK298" t="s">
        <v>730</v>
      </c>
      <c r="AL298" t="s">
        <v>1136</v>
      </c>
    </row>
    <row r="299" spans="35:38" ht="25.5" customHeight="1" x14ac:dyDescent="0.3">
      <c r="AI299" s="242" t="s">
        <v>846</v>
      </c>
      <c r="AJ299" t="s">
        <v>847</v>
      </c>
      <c r="AK299" t="s">
        <v>731</v>
      </c>
      <c r="AL299" t="s">
        <v>1137</v>
      </c>
    </row>
    <row r="300" spans="35:38" ht="25.5" customHeight="1" x14ac:dyDescent="0.3">
      <c r="AI300" s="242" t="s">
        <v>846</v>
      </c>
      <c r="AJ300" t="s">
        <v>847</v>
      </c>
      <c r="AK300" t="s">
        <v>732</v>
      </c>
      <c r="AL300" t="s">
        <v>1138</v>
      </c>
    </row>
    <row r="301" spans="35:38" ht="25.5" customHeight="1" x14ac:dyDescent="0.3">
      <c r="AI301" s="242" t="s">
        <v>846</v>
      </c>
      <c r="AJ301" t="s">
        <v>847</v>
      </c>
      <c r="AK301" t="s">
        <v>733</v>
      </c>
      <c r="AL301" t="s">
        <v>1139</v>
      </c>
    </row>
    <row r="302" spans="35:38" ht="25.5" customHeight="1" x14ac:dyDescent="0.3">
      <c r="AI302" s="242" t="s">
        <v>846</v>
      </c>
      <c r="AJ302" t="s">
        <v>847</v>
      </c>
      <c r="AK302" t="s">
        <v>734</v>
      </c>
      <c r="AL302" t="s">
        <v>1140</v>
      </c>
    </row>
    <row r="303" spans="35:38" ht="25.5" customHeight="1" x14ac:dyDescent="0.3">
      <c r="AI303" s="242" t="s">
        <v>846</v>
      </c>
      <c r="AJ303" t="s">
        <v>847</v>
      </c>
      <c r="AK303" t="s">
        <v>735</v>
      </c>
      <c r="AL303" t="s">
        <v>1141</v>
      </c>
    </row>
    <row r="304" spans="35:38" ht="25.5" customHeight="1" x14ac:dyDescent="0.3">
      <c r="AI304" s="242" t="s">
        <v>846</v>
      </c>
      <c r="AJ304" t="s">
        <v>847</v>
      </c>
      <c r="AK304" t="s">
        <v>736</v>
      </c>
      <c r="AL304" t="s">
        <v>1142</v>
      </c>
    </row>
    <row r="305" spans="35:38" ht="25.5" customHeight="1" x14ac:dyDescent="0.3">
      <c r="AI305" s="242" t="s">
        <v>846</v>
      </c>
      <c r="AJ305" t="s">
        <v>847</v>
      </c>
      <c r="AK305" t="s">
        <v>737</v>
      </c>
      <c r="AL305" t="s">
        <v>1143</v>
      </c>
    </row>
    <row r="306" spans="35:38" ht="25.5" customHeight="1" x14ac:dyDescent="0.3">
      <c r="AI306" s="242" t="s">
        <v>846</v>
      </c>
      <c r="AJ306" t="s">
        <v>847</v>
      </c>
      <c r="AK306" t="s">
        <v>738</v>
      </c>
      <c r="AL306" t="s">
        <v>1144</v>
      </c>
    </row>
    <row r="307" spans="35:38" ht="25.5" customHeight="1" x14ac:dyDescent="0.3">
      <c r="AI307" s="242" t="s">
        <v>846</v>
      </c>
      <c r="AJ307" t="s">
        <v>847</v>
      </c>
      <c r="AK307" t="s">
        <v>739</v>
      </c>
      <c r="AL307" t="s">
        <v>1145</v>
      </c>
    </row>
    <row r="308" spans="35:38" ht="25.5" customHeight="1" x14ac:dyDescent="0.3">
      <c r="AI308" s="242" t="s">
        <v>846</v>
      </c>
      <c r="AJ308" t="s">
        <v>847</v>
      </c>
      <c r="AK308" t="s">
        <v>740</v>
      </c>
      <c r="AL308" t="s">
        <v>1146</v>
      </c>
    </row>
    <row r="309" spans="35:38" ht="25.5" customHeight="1" x14ac:dyDescent="0.3">
      <c r="AI309" s="242" t="s">
        <v>846</v>
      </c>
      <c r="AJ309" t="s">
        <v>847</v>
      </c>
      <c r="AK309" t="s">
        <v>741</v>
      </c>
      <c r="AL309" t="s">
        <v>1147</v>
      </c>
    </row>
    <row r="310" spans="35:38" ht="25.5" customHeight="1" x14ac:dyDescent="0.3">
      <c r="AI310" s="242" t="s">
        <v>846</v>
      </c>
      <c r="AJ310" t="s">
        <v>847</v>
      </c>
      <c r="AK310" t="s">
        <v>742</v>
      </c>
      <c r="AL310" t="s">
        <v>1148</v>
      </c>
    </row>
    <row r="311" spans="35:38" ht="25.5" customHeight="1" x14ac:dyDescent="0.3">
      <c r="AI311" s="242" t="s">
        <v>846</v>
      </c>
      <c r="AJ311" t="s">
        <v>847</v>
      </c>
      <c r="AK311" t="s">
        <v>743</v>
      </c>
      <c r="AL311" t="s">
        <v>1149</v>
      </c>
    </row>
    <row r="312" spans="35:38" ht="25.5" customHeight="1" x14ac:dyDescent="0.3">
      <c r="AI312" s="242" t="s">
        <v>846</v>
      </c>
      <c r="AJ312" t="s">
        <v>847</v>
      </c>
      <c r="AK312" t="s">
        <v>744</v>
      </c>
      <c r="AL312" t="s">
        <v>1150</v>
      </c>
    </row>
    <row r="313" spans="35:38" ht="25.5" customHeight="1" x14ac:dyDescent="0.3">
      <c r="AI313" s="242" t="s">
        <v>846</v>
      </c>
      <c r="AJ313" t="s">
        <v>847</v>
      </c>
      <c r="AK313" t="s">
        <v>745</v>
      </c>
      <c r="AL313" t="s">
        <v>1151</v>
      </c>
    </row>
    <row r="314" spans="35:38" ht="25.5" customHeight="1" x14ac:dyDescent="0.3">
      <c r="AI314" s="242" t="s">
        <v>846</v>
      </c>
      <c r="AJ314" t="s">
        <v>847</v>
      </c>
      <c r="AK314" t="s">
        <v>746</v>
      </c>
      <c r="AL314" t="s">
        <v>1152</v>
      </c>
    </row>
    <row r="315" spans="35:38" ht="25.5" customHeight="1" x14ac:dyDescent="0.3">
      <c r="AI315" s="242" t="s">
        <v>846</v>
      </c>
      <c r="AJ315" t="s">
        <v>847</v>
      </c>
      <c r="AK315" t="s">
        <v>747</v>
      </c>
      <c r="AL315" t="s">
        <v>1153</v>
      </c>
    </row>
    <row r="316" spans="35:38" ht="25.5" customHeight="1" x14ac:dyDescent="0.3">
      <c r="AI316" s="242" t="s">
        <v>846</v>
      </c>
      <c r="AJ316" t="s">
        <v>847</v>
      </c>
      <c r="AK316" t="s">
        <v>748</v>
      </c>
      <c r="AL316" t="s">
        <v>1154</v>
      </c>
    </row>
    <row r="317" spans="35:38" ht="25.5" customHeight="1" x14ac:dyDescent="0.3">
      <c r="AI317" s="242" t="s">
        <v>846</v>
      </c>
      <c r="AJ317" t="s">
        <v>847</v>
      </c>
      <c r="AK317" t="s">
        <v>749</v>
      </c>
      <c r="AL317" t="s">
        <v>1155</v>
      </c>
    </row>
    <row r="318" spans="35:38" ht="25.5" customHeight="1" x14ac:dyDescent="0.3">
      <c r="AI318" s="242" t="s">
        <v>846</v>
      </c>
      <c r="AJ318" t="s">
        <v>847</v>
      </c>
      <c r="AK318" t="s">
        <v>750</v>
      </c>
      <c r="AL318" t="s">
        <v>1156</v>
      </c>
    </row>
    <row r="319" spans="35:38" ht="25.5" customHeight="1" x14ac:dyDescent="0.3">
      <c r="AI319" s="242" t="s">
        <v>846</v>
      </c>
      <c r="AJ319" t="s">
        <v>847</v>
      </c>
      <c r="AK319" t="s">
        <v>751</v>
      </c>
      <c r="AL319" t="s">
        <v>1157</v>
      </c>
    </row>
    <row r="320" spans="35:38" ht="25.5" customHeight="1" x14ac:dyDescent="0.3">
      <c r="AI320" s="242" t="s">
        <v>846</v>
      </c>
      <c r="AJ320" t="s">
        <v>847</v>
      </c>
      <c r="AK320" t="s">
        <v>752</v>
      </c>
      <c r="AL320" t="s">
        <v>1158</v>
      </c>
    </row>
    <row r="321" spans="35:38" ht="25.5" customHeight="1" x14ac:dyDescent="0.3">
      <c r="AI321" s="242" t="s">
        <v>846</v>
      </c>
      <c r="AJ321" t="s">
        <v>847</v>
      </c>
      <c r="AK321" t="s">
        <v>753</v>
      </c>
      <c r="AL321" t="s">
        <v>1159</v>
      </c>
    </row>
    <row r="322" spans="35:38" ht="25.5" customHeight="1" x14ac:dyDescent="0.3">
      <c r="AI322" s="242" t="s">
        <v>846</v>
      </c>
      <c r="AJ322" t="s">
        <v>847</v>
      </c>
      <c r="AK322" t="s">
        <v>754</v>
      </c>
      <c r="AL322" t="s">
        <v>1160</v>
      </c>
    </row>
    <row r="323" spans="35:38" ht="25.5" customHeight="1" x14ac:dyDescent="0.3">
      <c r="AI323" s="242" t="s">
        <v>846</v>
      </c>
      <c r="AJ323" t="s">
        <v>847</v>
      </c>
      <c r="AK323" t="s">
        <v>755</v>
      </c>
      <c r="AL323" t="s">
        <v>1161</v>
      </c>
    </row>
    <row r="324" spans="35:38" ht="25.5" customHeight="1" x14ac:dyDescent="0.3">
      <c r="AI324" s="242" t="s">
        <v>846</v>
      </c>
      <c r="AJ324" t="s">
        <v>847</v>
      </c>
      <c r="AK324" t="s">
        <v>756</v>
      </c>
      <c r="AL324" t="s">
        <v>1162</v>
      </c>
    </row>
    <row r="325" spans="35:38" ht="25.5" customHeight="1" x14ac:dyDescent="0.3">
      <c r="AI325" s="242" t="s">
        <v>846</v>
      </c>
      <c r="AJ325" t="s">
        <v>847</v>
      </c>
      <c r="AK325" t="s">
        <v>757</v>
      </c>
      <c r="AL325" t="s">
        <v>1163</v>
      </c>
    </row>
    <row r="326" spans="35:38" ht="25.5" customHeight="1" x14ac:dyDescent="0.3">
      <c r="AI326" s="242" t="s">
        <v>846</v>
      </c>
      <c r="AJ326" t="s">
        <v>847</v>
      </c>
      <c r="AK326" t="s">
        <v>758</v>
      </c>
      <c r="AL326" t="s">
        <v>1164</v>
      </c>
    </row>
    <row r="327" spans="35:38" ht="25.5" customHeight="1" x14ac:dyDescent="0.3">
      <c r="AI327" s="242" t="s">
        <v>846</v>
      </c>
      <c r="AJ327" t="s">
        <v>847</v>
      </c>
      <c r="AK327" t="s">
        <v>759</v>
      </c>
      <c r="AL327" t="s">
        <v>1165</v>
      </c>
    </row>
    <row r="328" spans="35:38" ht="25.5" customHeight="1" x14ac:dyDescent="0.3">
      <c r="AI328" s="242" t="s">
        <v>846</v>
      </c>
      <c r="AJ328" t="s">
        <v>847</v>
      </c>
      <c r="AK328" t="s">
        <v>760</v>
      </c>
      <c r="AL328" t="s">
        <v>1166</v>
      </c>
    </row>
    <row r="329" spans="35:38" ht="25.5" customHeight="1" x14ac:dyDescent="0.3">
      <c r="AI329" s="242" t="s">
        <v>846</v>
      </c>
      <c r="AJ329" t="s">
        <v>847</v>
      </c>
      <c r="AK329" t="s">
        <v>761</v>
      </c>
      <c r="AL329" t="s">
        <v>1167</v>
      </c>
    </row>
    <row r="330" spans="35:38" ht="25.5" customHeight="1" x14ac:dyDescent="0.3">
      <c r="AI330" s="242" t="s">
        <v>846</v>
      </c>
      <c r="AJ330" t="s">
        <v>847</v>
      </c>
      <c r="AK330" t="s">
        <v>762</v>
      </c>
      <c r="AL330" t="s">
        <v>1168</v>
      </c>
    </row>
    <row r="331" spans="35:38" ht="25.5" customHeight="1" x14ac:dyDescent="0.3">
      <c r="AI331" s="242" t="s">
        <v>846</v>
      </c>
      <c r="AJ331" t="s">
        <v>847</v>
      </c>
      <c r="AK331" t="s">
        <v>763</v>
      </c>
      <c r="AL331" t="s">
        <v>1169</v>
      </c>
    </row>
    <row r="332" spans="35:38" ht="25.5" customHeight="1" x14ac:dyDescent="0.3">
      <c r="AI332" s="242" t="s">
        <v>846</v>
      </c>
      <c r="AJ332" t="s">
        <v>847</v>
      </c>
      <c r="AK332" t="s">
        <v>764</v>
      </c>
      <c r="AL332" t="s">
        <v>1170</v>
      </c>
    </row>
    <row r="333" spans="35:38" ht="25.5" customHeight="1" x14ac:dyDescent="0.3">
      <c r="AI333" s="242" t="s">
        <v>846</v>
      </c>
      <c r="AJ333" t="s">
        <v>847</v>
      </c>
      <c r="AK333" t="s">
        <v>765</v>
      </c>
      <c r="AL333" t="s">
        <v>1171</v>
      </c>
    </row>
    <row r="334" spans="35:38" ht="25.5" customHeight="1" x14ac:dyDescent="0.3">
      <c r="AI334" s="242" t="s">
        <v>846</v>
      </c>
      <c r="AJ334" t="s">
        <v>847</v>
      </c>
      <c r="AK334" t="s">
        <v>766</v>
      </c>
      <c r="AL334" t="s">
        <v>1172</v>
      </c>
    </row>
    <row r="335" spans="35:38" ht="25.5" customHeight="1" x14ac:dyDescent="0.3">
      <c r="AI335" s="242" t="s">
        <v>846</v>
      </c>
      <c r="AJ335" t="s">
        <v>847</v>
      </c>
      <c r="AK335" t="s">
        <v>767</v>
      </c>
      <c r="AL335" t="s">
        <v>1173</v>
      </c>
    </row>
    <row r="336" spans="35:38" ht="25.5" customHeight="1" x14ac:dyDescent="0.3">
      <c r="AI336" s="242" t="s">
        <v>846</v>
      </c>
      <c r="AJ336" t="s">
        <v>847</v>
      </c>
      <c r="AK336" t="s">
        <v>768</v>
      </c>
      <c r="AL336" t="s">
        <v>1174</v>
      </c>
    </row>
    <row r="337" spans="35:38" ht="25.5" customHeight="1" x14ac:dyDescent="0.3">
      <c r="AI337" s="242" t="s">
        <v>846</v>
      </c>
      <c r="AJ337" t="s">
        <v>778</v>
      </c>
      <c r="AK337" t="s">
        <v>769</v>
      </c>
      <c r="AL337">
        <v>101001</v>
      </c>
    </row>
    <row r="338" spans="35:38" ht="25.5" customHeight="1" x14ac:dyDescent="0.3">
      <c r="AI338" s="242" t="s">
        <v>846</v>
      </c>
      <c r="AJ338" t="s">
        <v>778</v>
      </c>
      <c r="AK338" t="s">
        <v>770</v>
      </c>
      <c r="AL338">
        <v>101002</v>
      </c>
    </row>
    <row r="339" spans="35:38" ht="25.5" customHeight="1" x14ac:dyDescent="0.3">
      <c r="AI339" s="242" t="s">
        <v>846</v>
      </c>
      <c r="AJ339" t="s">
        <v>778</v>
      </c>
      <c r="AK339" t="s">
        <v>771</v>
      </c>
      <c r="AL339">
        <v>101003</v>
      </c>
    </row>
    <row r="340" spans="35:38" ht="25.5" customHeight="1" x14ac:dyDescent="0.3">
      <c r="AI340" s="242" t="s">
        <v>846</v>
      </c>
      <c r="AJ340" t="s">
        <v>778</v>
      </c>
      <c r="AK340" t="s">
        <v>772</v>
      </c>
      <c r="AL340">
        <v>101004</v>
      </c>
    </row>
    <row r="341" spans="35:38" ht="25.5" customHeight="1" x14ac:dyDescent="0.3">
      <c r="AI341" s="242" t="s">
        <v>846</v>
      </c>
      <c r="AJ341" t="s">
        <v>778</v>
      </c>
      <c r="AK341" t="s">
        <v>773</v>
      </c>
      <c r="AL341">
        <v>101005</v>
      </c>
    </row>
    <row r="342" spans="35:38" ht="25.5" customHeight="1" x14ac:dyDescent="0.3">
      <c r="AI342" s="242" t="s">
        <v>846</v>
      </c>
      <c r="AJ342" t="s">
        <v>778</v>
      </c>
      <c r="AK342" t="s">
        <v>774</v>
      </c>
      <c r="AL342">
        <v>101006</v>
      </c>
    </row>
    <row r="343" spans="35:38" ht="25.5" customHeight="1" x14ac:dyDescent="0.3">
      <c r="AI343" s="242" t="s">
        <v>846</v>
      </c>
      <c r="AJ343" t="s">
        <v>778</v>
      </c>
      <c r="AK343" t="s">
        <v>775</v>
      </c>
      <c r="AL343">
        <v>101007</v>
      </c>
    </row>
    <row r="344" spans="35:38" ht="25.5" customHeight="1" x14ac:dyDescent="0.3">
      <c r="AI344" s="242" t="s">
        <v>846</v>
      </c>
      <c r="AJ344" t="s">
        <v>778</v>
      </c>
      <c r="AK344" t="s">
        <v>776</v>
      </c>
      <c r="AL344">
        <v>101008</v>
      </c>
    </row>
    <row r="345" spans="35:38" ht="25.5" customHeight="1" x14ac:dyDescent="0.3">
      <c r="AI345" s="242" t="s">
        <v>846</v>
      </c>
      <c r="AJ345" t="s">
        <v>778</v>
      </c>
      <c r="AK345" t="s">
        <v>777</v>
      </c>
      <c r="AL345">
        <v>101009</v>
      </c>
    </row>
    <row r="346" spans="35:38" ht="25.5" customHeight="1" x14ac:dyDescent="0.3">
      <c r="AI346" s="242" t="s">
        <v>846</v>
      </c>
      <c r="AJ346" t="s">
        <v>778</v>
      </c>
      <c r="AK346" t="s">
        <v>778</v>
      </c>
      <c r="AL346">
        <v>101010</v>
      </c>
    </row>
    <row r="347" spans="35:38" ht="25.5" customHeight="1" x14ac:dyDescent="0.3">
      <c r="AI347" s="242" t="s">
        <v>846</v>
      </c>
      <c r="AJ347" t="s">
        <v>778</v>
      </c>
      <c r="AK347" t="s">
        <v>779</v>
      </c>
      <c r="AL347">
        <v>101011</v>
      </c>
    </row>
    <row r="348" spans="35:38" ht="25.5" customHeight="1" x14ac:dyDescent="0.3">
      <c r="AI348" s="242" t="s">
        <v>846</v>
      </c>
      <c r="AJ348" t="s">
        <v>778</v>
      </c>
      <c r="AK348" t="s">
        <v>780</v>
      </c>
      <c r="AL348">
        <v>101012</v>
      </c>
    </row>
    <row r="349" spans="35:38" ht="25.5" customHeight="1" x14ac:dyDescent="0.3">
      <c r="AI349" s="242" t="s">
        <v>846</v>
      </c>
      <c r="AJ349" t="s">
        <v>778</v>
      </c>
      <c r="AK349" t="s">
        <v>781</v>
      </c>
      <c r="AL349">
        <v>101013</v>
      </c>
    </row>
    <row r="350" spans="35:38" ht="25.5" customHeight="1" x14ac:dyDescent="0.3">
      <c r="AI350" s="242" t="s">
        <v>846</v>
      </c>
      <c r="AJ350" t="s">
        <v>778</v>
      </c>
      <c r="AK350" t="s">
        <v>782</v>
      </c>
      <c r="AL350">
        <v>101014</v>
      </c>
    </row>
    <row r="351" spans="35:38" ht="25.5" customHeight="1" x14ac:dyDescent="0.3">
      <c r="AI351" s="242" t="s">
        <v>846</v>
      </c>
      <c r="AJ351" t="s">
        <v>778</v>
      </c>
      <c r="AK351" t="s">
        <v>783</v>
      </c>
      <c r="AL351">
        <v>101015</v>
      </c>
    </row>
    <row r="352" spans="35:38" ht="25.5" customHeight="1" x14ac:dyDescent="0.3">
      <c r="AI352" s="242" t="s">
        <v>846</v>
      </c>
      <c r="AJ352" t="s">
        <v>778</v>
      </c>
      <c r="AK352" t="s">
        <v>784</v>
      </c>
      <c r="AL352">
        <v>101016</v>
      </c>
    </row>
    <row r="353" spans="35:38" ht="25.5" customHeight="1" x14ac:dyDescent="0.3">
      <c r="AI353" s="242" t="s">
        <v>846</v>
      </c>
      <c r="AJ353" t="s">
        <v>778</v>
      </c>
      <c r="AK353" t="s">
        <v>785</v>
      </c>
      <c r="AL353">
        <v>101017</v>
      </c>
    </row>
    <row r="354" spans="35:38" ht="25.5" customHeight="1" x14ac:dyDescent="0.3">
      <c r="AI354" s="242" t="s">
        <v>846</v>
      </c>
      <c r="AJ354" t="s">
        <v>778</v>
      </c>
      <c r="AK354" t="s">
        <v>786</v>
      </c>
      <c r="AL354">
        <v>101018</v>
      </c>
    </row>
    <row r="355" spans="35:38" ht="25.5" customHeight="1" x14ac:dyDescent="0.3">
      <c r="AI355" s="242" t="s">
        <v>846</v>
      </c>
      <c r="AJ355" t="s">
        <v>778</v>
      </c>
      <c r="AK355" t="s">
        <v>787</v>
      </c>
      <c r="AL355">
        <v>101019</v>
      </c>
    </row>
    <row r="356" spans="35:38" ht="25.5" customHeight="1" x14ac:dyDescent="0.3">
      <c r="AI356" s="242" t="s">
        <v>846</v>
      </c>
      <c r="AJ356" t="s">
        <v>778</v>
      </c>
      <c r="AK356" t="s">
        <v>788</v>
      </c>
      <c r="AL356">
        <v>101020</v>
      </c>
    </row>
    <row r="357" spans="35:38" ht="25.5" customHeight="1" x14ac:dyDescent="0.3">
      <c r="AI357" s="242" t="s">
        <v>846</v>
      </c>
      <c r="AJ357" t="s">
        <v>778</v>
      </c>
      <c r="AK357" t="s">
        <v>789</v>
      </c>
      <c r="AL357">
        <v>101021</v>
      </c>
    </row>
    <row r="358" spans="35:38" ht="25.5" customHeight="1" x14ac:dyDescent="0.3">
      <c r="AI358" s="242" t="s">
        <v>846</v>
      </c>
      <c r="AJ358" t="s">
        <v>778</v>
      </c>
      <c r="AK358" t="s">
        <v>790</v>
      </c>
      <c r="AL358">
        <v>101022</v>
      </c>
    </row>
    <row r="359" spans="35:38" ht="25.5" customHeight="1" x14ac:dyDescent="0.3">
      <c r="AI359" s="242" t="s">
        <v>846</v>
      </c>
      <c r="AJ359" t="s">
        <v>778</v>
      </c>
      <c r="AK359" t="s">
        <v>791</v>
      </c>
      <c r="AL359">
        <v>101023</v>
      </c>
    </row>
    <row r="360" spans="35:38" ht="25.5" customHeight="1" x14ac:dyDescent="0.3">
      <c r="AI360" s="242" t="s">
        <v>846</v>
      </c>
      <c r="AJ360" t="s">
        <v>778</v>
      </c>
      <c r="AK360" t="s">
        <v>792</v>
      </c>
      <c r="AL360">
        <v>101024</v>
      </c>
    </row>
    <row r="361" spans="35:38" ht="25.5" customHeight="1" x14ac:dyDescent="0.3">
      <c r="AI361" s="242" t="s">
        <v>846</v>
      </c>
      <c r="AJ361" t="s">
        <v>778</v>
      </c>
      <c r="AK361" t="s">
        <v>793</v>
      </c>
      <c r="AL361">
        <v>101025</v>
      </c>
    </row>
    <row r="362" spans="35:38" ht="25.5" customHeight="1" x14ac:dyDescent="0.3">
      <c r="AI362" s="242" t="s">
        <v>846</v>
      </c>
      <c r="AJ362" t="s">
        <v>778</v>
      </c>
      <c r="AK362" t="s">
        <v>794</v>
      </c>
      <c r="AL362">
        <v>101026</v>
      </c>
    </row>
    <row r="363" spans="35:38" ht="25.5" customHeight="1" x14ac:dyDescent="0.3">
      <c r="AI363" s="242" t="s">
        <v>846</v>
      </c>
      <c r="AJ363" t="s">
        <v>778</v>
      </c>
      <c r="AK363" t="s">
        <v>795</v>
      </c>
      <c r="AL363">
        <v>101027</v>
      </c>
    </row>
    <row r="364" spans="35:38" ht="25.5" customHeight="1" x14ac:dyDescent="0.3">
      <c r="AI364" s="242" t="s">
        <v>846</v>
      </c>
      <c r="AJ364" t="s">
        <v>842</v>
      </c>
      <c r="AK364" t="s">
        <v>796</v>
      </c>
      <c r="AL364">
        <v>102001</v>
      </c>
    </row>
    <row r="365" spans="35:38" ht="25.5" customHeight="1" x14ac:dyDescent="0.3">
      <c r="AI365" s="242" t="s">
        <v>846</v>
      </c>
      <c r="AJ365" t="s">
        <v>842</v>
      </c>
      <c r="AK365" t="s">
        <v>797</v>
      </c>
      <c r="AL365">
        <v>102002</v>
      </c>
    </row>
    <row r="366" spans="35:38" ht="25.5" customHeight="1" x14ac:dyDescent="0.3">
      <c r="AI366" s="242" t="s">
        <v>846</v>
      </c>
      <c r="AJ366" t="s">
        <v>842</v>
      </c>
      <c r="AK366" t="s">
        <v>798</v>
      </c>
      <c r="AL366">
        <v>102003</v>
      </c>
    </row>
    <row r="367" spans="35:38" ht="25.5" customHeight="1" x14ac:dyDescent="0.3">
      <c r="AI367" s="242" t="s">
        <v>846</v>
      </c>
      <c r="AJ367" t="s">
        <v>842</v>
      </c>
      <c r="AK367" t="s">
        <v>799</v>
      </c>
      <c r="AL367">
        <v>102004</v>
      </c>
    </row>
    <row r="368" spans="35:38" ht="25.5" customHeight="1" x14ac:dyDescent="0.3">
      <c r="AI368" s="242" t="s">
        <v>846</v>
      </c>
      <c r="AJ368" t="s">
        <v>842</v>
      </c>
      <c r="AK368" t="s">
        <v>800</v>
      </c>
      <c r="AL368">
        <v>102005</v>
      </c>
    </row>
    <row r="369" spans="35:38" ht="25.5" customHeight="1" x14ac:dyDescent="0.3">
      <c r="AI369" s="242" t="s">
        <v>846</v>
      </c>
      <c r="AJ369" t="s">
        <v>842</v>
      </c>
      <c r="AK369" t="s">
        <v>801</v>
      </c>
      <c r="AL369">
        <v>102006</v>
      </c>
    </row>
    <row r="370" spans="35:38" ht="25.5" customHeight="1" x14ac:dyDescent="0.3">
      <c r="AI370" s="242" t="s">
        <v>846</v>
      </c>
      <c r="AJ370" t="s">
        <v>842</v>
      </c>
      <c r="AK370" t="s">
        <v>802</v>
      </c>
      <c r="AL370">
        <v>102007</v>
      </c>
    </row>
    <row r="371" spans="35:38" ht="25.5" customHeight="1" x14ac:dyDescent="0.3">
      <c r="AI371" s="242" t="s">
        <v>846</v>
      </c>
      <c r="AJ371" t="s">
        <v>842</v>
      </c>
      <c r="AK371" t="s">
        <v>803</v>
      </c>
      <c r="AL371">
        <v>102008</v>
      </c>
    </row>
    <row r="372" spans="35:38" ht="25.5" customHeight="1" x14ac:dyDescent="0.3">
      <c r="AI372" s="242" t="s">
        <v>846</v>
      </c>
      <c r="AJ372" t="s">
        <v>842</v>
      </c>
      <c r="AK372" t="s">
        <v>804</v>
      </c>
      <c r="AL372">
        <v>102009</v>
      </c>
    </row>
    <row r="373" spans="35:38" ht="25.5" customHeight="1" x14ac:dyDescent="0.3">
      <c r="AI373" s="242" t="s">
        <v>846</v>
      </c>
      <c r="AJ373" t="s">
        <v>842</v>
      </c>
      <c r="AK373" t="s">
        <v>805</v>
      </c>
      <c r="AL373">
        <v>102010</v>
      </c>
    </row>
    <row r="374" spans="35:38" ht="25.5" customHeight="1" x14ac:dyDescent="0.3">
      <c r="AI374" s="242" t="s">
        <v>846</v>
      </c>
      <c r="AJ374" t="s">
        <v>842</v>
      </c>
      <c r="AK374" t="s">
        <v>806</v>
      </c>
      <c r="AL374">
        <v>102011</v>
      </c>
    </row>
    <row r="375" spans="35:38" ht="25.5" customHeight="1" x14ac:dyDescent="0.3">
      <c r="AI375" s="242" t="s">
        <v>846</v>
      </c>
      <c r="AJ375" t="s">
        <v>842</v>
      </c>
      <c r="AK375" t="s">
        <v>807</v>
      </c>
      <c r="AL375">
        <v>102012</v>
      </c>
    </row>
    <row r="376" spans="35:38" ht="25.5" customHeight="1" x14ac:dyDescent="0.3">
      <c r="AI376" s="242" t="s">
        <v>846</v>
      </c>
      <c r="AJ376" t="s">
        <v>842</v>
      </c>
      <c r="AK376" t="s">
        <v>808</v>
      </c>
      <c r="AL376">
        <v>102013</v>
      </c>
    </row>
    <row r="377" spans="35:38" ht="25.5" customHeight="1" x14ac:dyDescent="0.3">
      <c r="AI377" s="242" t="s">
        <v>846</v>
      </c>
      <c r="AJ377" t="s">
        <v>842</v>
      </c>
      <c r="AK377" t="s">
        <v>809</v>
      </c>
      <c r="AL377">
        <v>102014</v>
      </c>
    </row>
    <row r="378" spans="35:38" ht="25.5" customHeight="1" x14ac:dyDescent="0.3">
      <c r="AI378" s="242" t="s">
        <v>846</v>
      </c>
      <c r="AJ378" t="s">
        <v>842</v>
      </c>
      <c r="AK378" t="s">
        <v>810</v>
      </c>
      <c r="AL378">
        <v>102015</v>
      </c>
    </row>
    <row r="379" spans="35:38" ht="25.5" customHeight="1" x14ac:dyDescent="0.3">
      <c r="AI379" s="242" t="s">
        <v>846</v>
      </c>
      <c r="AJ379" t="s">
        <v>842</v>
      </c>
      <c r="AK379" t="s">
        <v>811</v>
      </c>
      <c r="AL379">
        <v>102016</v>
      </c>
    </row>
    <row r="380" spans="35:38" ht="25.5" customHeight="1" x14ac:dyDescent="0.3">
      <c r="AI380" s="242" t="s">
        <v>846</v>
      </c>
      <c r="AJ380" t="s">
        <v>842</v>
      </c>
      <c r="AK380" t="s">
        <v>812</v>
      </c>
      <c r="AL380">
        <v>102017</v>
      </c>
    </row>
    <row r="381" spans="35:38" ht="25.5" customHeight="1" x14ac:dyDescent="0.3">
      <c r="AI381" s="242" t="s">
        <v>846</v>
      </c>
      <c r="AJ381" t="s">
        <v>842</v>
      </c>
      <c r="AK381" t="s">
        <v>813</v>
      </c>
      <c r="AL381">
        <v>102018</v>
      </c>
    </row>
    <row r="382" spans="35:38" ht="25.5" customHeight="1" x14ac:dyDescent="0.3">
      <c r="AI382" s="242" t="s">
        <v>846</v>
      </c>
      <c r="AJ382" t="s">
        <v>842</v>
      </c>
      <c r="AK382" t="s">
        <v>814</v>
      </c>
      <c r="AL382">
        <v>102019</v>
      </c>
    </row>
    <row r="383" spans="35:38" ht="25.5" customHeight="1" x14ac:dyDescent="0.3">
      <c r="AI383" s="242" t="s">
        <v>846</v>
      </c>
      <c r="AJ383" t="s">
        <v>842</v>
      </c>
      <c r="AK383" t="s">
        <v>815</v>
      </c>
      <c r="AL383">
        <v>102020</v>
      </c>
    </row>
    <row r="384" spans="35:38" ht="25.5" customHeight="1" x14ac:dyDescent="0.3">
      <c r="AI384" s="242" t="s">
        <v>846</v>
      </c>
      <c r="AJ384" t="s">
        <v>842</v>
      </c>
      <c r="AK384" t="s">
        <v>816</v>
      </c>
      <c r="AL384">
        <v>102021</v>
      </c>
    </row>
    <row r="385" spans="35:38" ht="25.5" customHeight="1" x14ac:dyDescent="0.3">
      <c r="AI385" s="242" t="s">
        <v>846</v>
      </c>
      <c r="AJ385" t="s">
        <v>842</v>
      </c>
      <c r="AK385" t="s">
        <v>817</v>
      </c>
      <c r="AL385">
        <v>102022</v>
      </c>
    </row>
    <row r="386" spans="35:38" ht="25.5" customHeight="1" x14ac:dyDescent="0.3">
      <c r="AI386" s="242" t="s">
        <v>846</v>
      </c>
      <c r="AJ386" t="s">
        <v>842</v>
      </c>
      <c r="AK386" t="s">
        <v>818</v>
      </c>
      <c r="AL386">
        <v>102023</v>
      </c>
    </row>
    <row r="387" spans="35:38" ht="25.5" customHeight="1" x14ac:dyDescent="0.3">
      <c r="AI387" s="242" t="s">
        <v>846</v>
      </c>
      <c r="AJ387" t="s">
        <v>842</v>
      </c>
      <c r="AK387" t="s">
        <v>819</v>
      </c>
      <c r="AL387">
        <v>102024</v>
      </c>
    </row>
    <row r="388" spans="35:38" ht="25.5" customHeight="1" x14ac:dyDescent="0.3">
      <c r="AI388" s="242" t="s">
        <v>846</v>
      </c>
      <c r="AJ388" t="s">
        <v>842</v>
      </c>
      <c r="AK388" t="s">
        <v>820</v>
      </c>
      <c r="AL388">
        <v>102025</v>
      </c>
    </row>
    <row r="389" spans="35:38" ht="25.5" customHeight="1" x14ac:dyDescent="0.3">
      <c r="AI389" s="242" t="s">
        <v>846</v>
      </c>
      <c r="AJ389" t="s">
        <v>842</v>
      </c>
      <c r="AK389" t="s">
        <v>821</v>
      </c>
      <c r="AL389">
        <v>102026</v>
      </c>
    </row>
    <row r="390" spans="35:38" ht="25.5" customHeight="1" x14ac:dyDescent="0.3">
      <c r="AI390" s="242" t="s">
        <v>846</v>
      </c>
      <c r="AJ390" t="s">
        <v>842</v>
      </c>
      <c r="AK390" t="s">
        <v>822</v>
      </c>
      <c r="AL390">
        <v>102027</v>
      </c>
    </row>
    <row r="391" spans="35:38" ht="25.5" customHeight="1" x14ac:dyDescent="0.3">
      <c r="AI391" s="242" t="s">
        <v>846</v>
      </c>
      <c r="AJ391" t="s">
        <v>842</v>
      </c>
      <c r="AK391" t="s">
        <v>823</v>
      </c>
      <c r="AL391">
        <v>102028</v>
      </c>
    </row>
    <row r="392" spans="35:38" ht="25.5" customHeight="1" x14ac:dyDescent="0.3">
      <c r="AI392" s="242" t="s">
        <v>846</v>
      </c>
      <c r="AJ392" t="s">
        <v>842</v>
      </c>
      <c r="AK392" t="s">
        <v>824</v>
      </c>
      <c r="AL392">
        <v>102029</v>
      </c>
    </row>
    <row r="393" spans="35:38" ht="25.5" customHeight="1" x14ac:dyDescent="0.3">
      <c r="AI393" s="242" t="s">
        <v>846</v>
      </c>
      <c r="AJ393" t="s">
        <v>842</v>
      </c>
      <c r="AK393" t="s">
        <v>825</v>
      </c>
      <c r="AL393">
        <v>102030</v>
      </c>
    </row>
    <row r="394" spans="35:38" ht="25.5" customHeight="1" x14ac:dyDescent="0.3">
      <c r="AI394" s="242" t="s">
        <v>846</v>
      </c>
      <c r="AJ394" t="s">
        <v>842</v>
      </c>
      <c r="AK394" t="s">
        <v>826</v>
      </c>
      <c r="AL394">
        <v>102031</v>
      </c>
    </row>
    <row r="395" spans="35:38" ht="25.5" customHeight="1" x14ac:dyDescent="0.3">
      <c r="AI395" s="242" t="s">
        <v>846</v>
      </c>
      <c r="AJ395" t="s">
        <v>842</v>
      </c>
      <c r="AK395" t="s">
        <v>827</v>
      </c>
      <c r="AL395">
        <v>102032</v>
      </c>
    </row>
    <row r="396" spans="35:38" ht="25.5" customHeight="1" x14ac:dyDescent="0.3">
      <c r="AI396" s="242" t="s">
        <v>846</v>
      </c>
      <c r="AJ396" t="s">
        <v>842</v>
      </c>
      <c r="AK396" t="s">
        <v>828</v>
      </c>
      <c r="AL396">
        <v>102033</v>
      </c>
    </row>
    <row r="397" spans="35:38" ht="25.5" customHeight="1" x14ac:dyDescent="0.3">
      <c r="AI397" s="242" t="s">
        <v>846</v>
      </c>
      <c r="AJ397" t="s">
        <v>842</v>
      </c>
      <c r="AK397" t="s">
        <v>829</v>
      </c>
      <c r="AL397">
        <v>102034</v>
      </c>
    </row>
    <row r="398" spans="35:38" ht="25.5" customHeight="1" x14ac:dyDescent="0.3">
      <c r="AI398" s="242" t="s">
        <v>846</v>
      </c>
      <c r="AJ398" t="s">
        <v>842</v>
      </c>
      <c r="AK398" t="s">
        <v>830</v>
      </c>
      <c r="AL398">
        <v>102035</v>
      </c>
    </row>
    <row r="399" spans="35:38" ht="25.5" customHeight="1" x14ac:dyDescent="0.3">
      <c r="AI399" s="242" t="s">
        <v>846</v>
      </c>
      <c r="AJ399" t="s">
        <v>842</v>
      </c>
      <c r="AK399" t="s">
        <v>831</v>
      </c>
      <c r="AL399">
        <v>102036</v>
      </c>
    </row>
    <row r="400" spans="35:38" ht="25.5" customHeight="1" x14ac:dyDescent="0.3">
      <c r="AI400" s="242" t="s">
        <v>846</v>
      </c>
      <c r="AJ400" t="s">
        <v>842</v>
      </c>
      <c r="AK400" t="s">
        <v>832</v>
      </c>
      <c r="AL400">
        <v>102037</v>
      </c>
    </row>
    <row r="401" spans="35:38" ht="25.5" customHeight="1" x14ac:dyDescent="0.3">
      <c r="AI401" s="242" t="s">
        <v>846</v>
      </c>
      <c r="AJ401" t="s">
        <v>842</v>
      </c>
      <c r="AK401" t="s">
        <v>833</v>
      </c>
      <c r="AL401">
        <v>102038</v>
      </c>
    </row>
    <row r="402" spans="35:38" ht="25.5" customHeight="1" x14ac:dyDescent="0.3">
      <c r="AI402" s="242" t="s">
        <v>846</v>
      </c>
      <c r="AJ402" t="s">
        <v>842</v>
      </c>
      <c r="AK402" t="s">
        <v>834</v>
      </c>
      <c r="AL402">
        <v>102039</v>
      </c>
    </row>
    <row r="403" spans="35:38" ht="25.5" customHeight="1" x14ac:dyDescent="0.3">
      <c r="AI403" s="242" t="s">
        <v>846</v>
      </c>
      <c r="AJ403" t="s">
        <v>842</v>
      </c>
      <c r="AK403" t="s">
        <v>835</v>
      </c>
      <c r="AL403">
        <v>102040</v>
      </c>
    </row>
    <row r="404" spans="35:38" ht="25.5" customHeight="1" x14ac:dyDescent="0.3">
      <c r="AI404" s="242" t="s">
        <v>846</v>
      </c>
      <c r="AJ404" t="s">
        <v>842</v>
      </c>
      <c r="AK404" t="s">
        <v>836</v>
      </c>
      <c r="AL404">
        <v>102041</v>
      </c>
    </row>
    <row r="405" spans="35:38" ht="25.5" customHeight="1" x14ac:dyDescent="0.3">
      <c r="AI405" s="242" t="s">
        <v>846</v>
      </c>
      <c r="AJ405" t="s">
        <v>842</v>
      </c>
      <c r="AK405" t="s">
        <v>837</v>
      </c>
      <c r="AL405">
        <v>102042</v>
      </c>
    </row>
    <row r="406" spans="35:38" ht="25.5" customHeight="1" x14ac:dyDescent="0.3">
      <c r="AI406" s="242" t="s">
        <v>846</v>
      </c>
      <c r="AJ406" t="s">
        <v>842</v>
      </c>
      <c r="AK406" t="s">
        <v>838</v>
      </c>
      <c r="AL406">
        <v>102043</v>
      </c>
    </row>
    <row r="407" spans="35:38" ht="25.5" customHeight="1" x14ac:dyDescent="0.3">
      <c r="AI407" s="242" t="s">
        <v>846</v>
      </c>
      <c r="AJ407" t="s">
        <v>842</v>
      </c>
      <c r="AK407" t="s">
        <v>839</v>
      </c>
      <c r="AL407">
        <v>102044</v>
      </c>
    </row>
    <row r="408" spans="35:38" ht="25.5" customHeight="1" x14ac:dyDescent="0.3">
      <c r="AI408" s="242" t="s">
        <v>846</v>
      </c>
      <c r="AJ408" t="s">
        <v>842</v>
      </c>
      <c r="AK408" t="s">
        <v>840</v>
      </c>
      <c r="AL408">
        <v>102045</v>
      </c>
    </row>
    <row r="409" spans="35:38" ht="25.5" customHeight="1" x14ac:dyDescent="0.3">
      <c r="AI409" s="242" t="s">
        <v>846</v>
      </c>
      <c r="AJ409" t="s">
        <v>842</v>
      </c>
      <c r="AK409" t="s">
        <v>841</v>
      </c>
      <c r="AL409">
        <v>102046</v>
      </c>
    </row>
    <row r="410" spans="35:38" ht="25.5" customHeight="1" x14ac:dyDescent="0.3">
      <c r="AI410" s="242" t="s">
        <v>846</v>
      </c>
      <c r="AJ410" t="s">
        <v>842</v>
      </c>
      <c r="AK410" t="s">
        <v>842</v>
      </c>
      <c r="AL410">
        <v>102047</v>
      </c>
    </row>
    <row r="411" spans="35:38" ht="25.5" customHeight="1" x14ac:dyDescent="0.3">
      <c r="AI411" s="242" t="s">
        <v>846</v>
      </c>
      <c r="AJ411" t="s">
        <v>842</v>
      </c>
      <c r="AK411" t="s">
        <v>843</v>
      </c>
      <c r="AL411">
        <v>102048</v>
      </c>
    </row>
    <row r="412" spans="35:38" ht="25.5" customHeight="1" x14ac:dyDescent="0.3">
      <c r="AI412" s="242" t="s">
        <v>846</v>
      </c>
      <c r="AJ412" t="s">
        <v>842</v>
      </c>
      <c r="AK412" t="s">
        <v>844</v>
      </c>
      <c r="AL412">
        <v>102049</v>
      </c>
    </row>
    <row r="413" spans="35:38" ht="25.5" customHeight="1" x14ac:dyDescent="0.3">
      <c r="AI413" s="242" t="s">
        <v>846</v>
      </c>
      <c r="AJ413" t="s">
        <v>842</v>
      </c>
      <c r="AK413" t="s">
        <v>845</v>
      </c>
      <c r="AL413">
        <v>102050</v>
      </c>
    </row>
  </sheetData>
  <mergeCells count="2">
    <mergeCell ref="G19:G23"/>
    <mergeCell ref="N7:O7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dedd24-8200-4b85-905e-f0654525236d" xsi:nil="true"/>
    <lcf76f155ced4ddcb4097134ff3c332f xmlns="6ecc6fd7-e428-4669-8565-01a31a6c32a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B1EC7B4CCFDE4196C0B9A1E9B703CF" ma:contentTypeVersion="17" ma:contentTypeDescription="Creare un nuovo documento." ma:contentTypeScope="" ma:versionID="1b3cf8b704e5a060f73010251199d9d9">
  <xsd:schema xmlns:xsd="http://www.w3.org/2001/XMLSchema" xmlns:xs="http://www.w3.org/2001/XMLSchema" xmlns:p="http://schemas.microsoft.com/office/2006/metadata/properties" xmlns:ns2="6ecc6fd7-e428-4669-8565-01a31a6c32aa" xmlns:ns3="b6dedd24-8200-4b85-905e-f0654525236d" targetNamespace="http://schemas.microsoft.com/office/2006/metadata/properties" ma:root="true" ma:fieldsID="38c7c08a86c0523ef884e85ebd9f9630" ns2:_="" ns3:_="">
    <xsd:import namespace="6ecc6fd7-e428-4669-8565-01a31a6c32aa"/>
    <xsd:import namespace="b6dedd24-8200-4b85-905e-f065452523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c6fd7-e428-4669-8565-01a31a6c3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90856de-f113-47fd-a4ff-a41b53902c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edd24-8200-4b85-905e-f065452523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6aa334-25ed-4589-94e8-f02c42065442}" ma:internalName="TaxCatchAll" ma:showField="CatchAllData" ma:web="b6dedd24-8200-4b85-905e-f065452523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0AE9BB-7EAF-4A80-9121-661A07BAEB6F}">
  <ds:schemaRefs>
    <ds:schemaRef ds:uri="http://schemas.microsoft.com/office/2006/metadata/properties"/>
    <ds:schemaRef ds:uri="http://schemas.microsoft.com/office/infopath/2007/PartnerControls"/>
    <ds:schemaRef ds:uri="e68690a5-ffb9-4ab7-9b8e-a2c41ab3a2c6"/>
    <ds:schemaRef ds:uri="274238f7-7d05-49c6-ad34-413bd3b3be24"/>
    <ds:schemaRef ds:uri="b6dedd24-8200-4b85-905e-f0654525236d"/>
    <ds:schemaRef ds:uri="6ecc6fd7-e428-4669-8565-01a31a6c32aa"/>
  </ds:schemaRefs>
</ds:datastoreItem>
</file>

<file path=customXml/itemProps2.xml><?xml version="1.0" encoding="utf-8"?>
<ds:datastoreItem xmlns:ds="http://schemas.openxmlformats.org/officeDocument/2006/customXml" ds:itemID="{CEF24137-8FF3-4849-923D-3943F48F8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cc6fd7-e428-4669-8565-01a31a6c32aa"/>
    <ds:schemaRef ds:uri="b6dedd24-8200-4b85-905e-f06545252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F3BCB7-463C-4EEA-907A-64CFDCB63C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21</vt:i4>
      </vt:variant>
      <vt:variant>
        <vt:lpstr>Intervalli denominati</vt:lpstr>
      </vt:variant>
      <vt:variant>
        <vt:i4>6</vt:i4>
      </vt:variant>
    </vt:vector>
  </HeadingPairs>
  <TitlesOfParts>
    <vt:vector size="27" baseType="lpstr">
      <vt:lpstr>IN_Anagrafica</vt:lpstr>
      <vt:lpstr>Foglio1</vt:lpstr>
      <vt:lpstr>Elenco analitico costi 2024</vt:lpstr>
      <vt:lpstr>Elenco analitico costi 2025</vt:lpstr>
      <vt:lpstr>IN_RC_ANT</vt:lpstr>
      <vt:lpstr>IN_RC_CO_INC</vt:lpstr>
      <vt:lpstr>Dettaglio CTS-CTR</vt:lpstr>
      <vt:lpstr>IN_Cespiti</vt:lpstr>
      <vt:lpstr>RC_Costi2024</vt:lpstr>
      <vt:lpstr>RC_Fatt</vt:lpstr>
      <vt:lpstr>IVA_Ind._2024_25</vt:lpstr>
      <vt:lpstr>IN_COexp-RC-T</vt:lpstr>
      <vt:lpstr>R1</vt:lpstr>
      <vt:lpstr>R2</vt:lpstr>
      <vt:lpstr>H</vt:lpstr>
      <vt:lpstr>OUTPUT - DA NON COMPILARE &gt;</vt:lpstr>
      <vt:lpstr>IN_BIL_Com_24</vt:lpstr>
      <vt:lpstr>IN_BIL_Com_25</vt:lpstr>
      <vt:lpstr>Tab comuni</vt:lpstr>
      <vt:lpstr>Tab Gestori</vt:lpstr>
      <vt:lpstr>Tabelle</vt:lpstr>
      <vt:lpstr>'Elenco analitico costi 2025'!comp</vt:lpstr>
      <vt:lpstr>comp</vt:lpstr>
      <vt:lpstr>component</vt:lpstr>
      <vt:lpstr>Gestori</vt:lpstr>
      <vt:lpstr>'Elenco analitico costi 2025'!Tipo_costo</vt:lpstr>
      <vt:lpstr>Tipo_costo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Caputo Alessia</dc:creator>
  <cp:keywords/>
  <dc:description/>
  <cp:lastModifiedBy>Utente</cp:lastModifiedBy>
  <cp:revision/>
  <dcterms:created xsi:type="dcterms:W3CDTF">2015-06-05T18:17:20Z</dcterms:created>
  <dcterms:modified xsi:type="dcterms:W3CDTF">2026-07-16T15:22:09Z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0x010100EFB1EC7B4CCFDE4196C0B9A1E9B703CF</vt:lpwstr>
  </property>
  <property fmtid="{D5CDD505-2E9C-101B-9397-08002B2CF9AE}" pid="3" name="MediaServiceImageTags">
    <vt:lpwstr/>
  </property>
</Properties>
</file>